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145" windowHeight="7590" activeTab="1"/>
  </bookViews>
  <sheets>
    <sheet name="2021" sheetId="3" r:id="rId1"/>
    <sheet name="2022" sheetId="1" r:id="rId2"/>
    <sheet name="Лист2" sheetId="2" r:id="rId3"/>
  </sheets>
  <definedNames>
    <definedName name="Z_FB750581_3528_4E3C_A13C_4AC4243A2E2B_.wvu.PrintTitles" localSheetId="0" hidden="1">'2021'!$13:$14</definedName>
    <definedName name="_xlnm.Print_Titles" localSheetId="0">'2021'!$13:$14</definedName>
    <definedName name="_xlnm.Print_Titles" localSheetId="1">'2022'!$13:$14</definedName>
  </definedNames>
  <calcPr calcId="162913"/>
</workbook>
</file>

<file path=xl/calcChain.xml><?xml version="1.0" encoding="utf-8"?>
<calcChain xmlns="http://schemas.openxmlformats.org/spreadsheetml/2006/main">
  <c r="AE187" i="3" l="1"/>
  <c r="AD187" i="3"/>
  <c r="AC187" i="3"/>
  <c r="AB187" i="3"/>
  <c r="AA187" i="3"/>
  <c r="AE186" i="3"/>
  <c r="AD186" i="3"/>
  <c r="AC186" i="3"/>
  <c r="AB186" i="3"/>
  <c r="AA186" i="3"/>
  <c r="AE185" i="3"/>
  <c r="AD185" i="3"/>
  <c r="AC185" i="3"/>
  <c r="AB185" i="3"/>
  <c r="AA185" i="3"/>
  <c r="AE184" i="3"/>
  <c r="AD184" i="3"/>
  <c r="AC184" i="3"/>
  <c r="AB184" i="3"/>
  <c r="AA184" i="3"/>
  <c r="W184" i="3"/>
  <c r="V184" i="3"/>
  <c r="AE183" i="3"/>
  <c r="AD183" i="3"/>
  <c r="AC183" i="3"/>
  <c r="AB183" i="3"/>
  <c r="AA183" i="3"/>
  <c r="AE182" i="3"/>
  <c r="AD182" i="3"/>
  <c r="AC182" i="3"/>
  <c r="AB182" i="3"/>
  <c r="AA182" i="3"/>
  <c r="AE181" i="3"/>
  <c r="AD181" i="3"/>
  <c r="AC181" i="3"/>
  <c r="AB181" i="3"/>
  <c r="AA181" i="3"/>
  <c r="AE180" i="3"/>
  <c r="AD180" i="3"/>
  <c r="AC180" i="3"/>
  <c r="AB180" i="3"/>
  <c r="AA180" i="3"/>
  <c r="W180" i="3"/>
  <c r="V180" i="3"/>
  <c r="AE179" i="3"/>
  <c r="AD179" i="3"/>
  <c r="AC179" i="3"/>
  <c r="AB179" i="3"/>
  <c r="AA179" i="3"/>
  <c r="AE178" i="3"/>
  <c r="AD178" i="3"/>
  <c r="AC178" i="3"/>
  <c r="AB178" i="3"/>
  <c r="AA178" i="3"/>
  <c r="AE177" i="3"/>
  <c r="AD177" i="3"/>
  <c r="AC177" i="3"/>
  <c r="AB177" i="3"/>
  <c r="AA177" i="3"/>
  <c r="AE176" i="3"/>
  <c r="AD176" i="3"/>
  <c r="AC176" i="3"/>
  <c r="AB176" i="3"/>
  <c r="AA176" i="3"/>
  <c r="AE175" i="3"/>
  <c r="AD175" i="3"/>
  <c r="AC175" i="3"/>
  <c r="AB175" i="3"/>
  <c r="AA175" i="3"/>
  <c r="AE174" i="3"/>
  <c r="AD174" i="3"/>
  <c r="AC174" i="3"/>
  <c r="AB174" i="3"/>
  <c r="AA174" i="3"/>
  <c r="AA171" i="3" s="1"/>
  <c r="AE173" i="3"/>
  <c r="AD173" i="3"/>
  <c r="AC173" i="3"/>
  <c r="AB173" i="3"/>
  <c r="AB171" i="3" s="1"/>
  <c r="AA173" i="3"/>
  <c r="AE172" i="3"/>
  <c r="AD172" i="3"/>
  <c r="AD171" i="3" s="1"/>
  <c r="AC172" i="3"/>
  <c r="AB172" i="3"/>
  <c r="AA172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Z171" i="3"/>
  <c r="Y171" i="3"/>
  <c r="X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AE170" i="3"/>
  <c r="AD170" i="3"/>
  <c r="AC170" i="3"/>
  <c r="AB170" i="3"/>
  <c r="AA170" i="3"/>
  <c r="AE169" i="3"/>
  <c r="AD169" i="3"/>
  <c r="AC169" i="3"/>
  <c r="AB169" i="3"/>
  <c r="AA169" i="3"/>
  <c r="W169" i="3"/>
  <c r="W150" i="3" s="1"/>
  <c r="V169" i="3"/>
  <c r="AE168" i="3"/>
  <c r="AD168" i="3"/>
  <c r="AC168" i="3"/>
  <c r="AB168" i="3"/>
  <c r="AA168" i="3"/>
  <c r="AE167" i="3"/>
  <c r="AD167" i="3"/>
  <c r="AC167" i="3"/>
  <c r="AB167" i="3"/>
  <c r="AA167" i="3"/>
  <c r="AE166" i="3"/>
  <c r="AD166" i="3"/>
  <c r="AC166" i="3"/>
  <c r="AB166" i="3"/>
  <c r="AA166" i="3"/>
  <c r="AE165" i="3"/>
  <c r="AD165" i="3"/>
  <c r="AC165" i="3"/>
  <c r="AB165" i="3"/>
  <c r="AA165" i="3"/>
  <c r="AE164" i="3"/>
  <c r="AD164" i="3"/>
  <c r="AC164" i="3"/>
  <c r="AB164" i="3"/>
  <c r="AA164" i="3"/>
  <c r="AE163" i="3"/>
  <c r="AD163" i="3"/>
  <c r="AC163" i="3"/>
  <c r="AB163" i="3"/>
  <c r="AA163" i="3"/>
  <c r="AE162" i="3"/>
  <c r="AD162" i="3"/>
  <c r="AC162" i="3"/>
  <c r="AB162" i="3"/>
  <c r="AA162" i="3"/>
  <c r="AE161" i="3"/>
  <c r="AD161" i="3"/>
  <c r="AC161" i="3"/>
  <c r="AB161" i="3"/>
  <c r="AA161" i="3"/>
  <c r="AE160" i="3"/>
  <c r="AD160" i="3"/>
  <c r="AC160" i="3"/>
  <c r="AB160" i="3"/>
  <c r="AA160" i="3"/>
  <c r="AE159" i="3"/>
  <c r="AD159" i="3"/>
  <c r="AC159" i="3"/>
  <c r="AB159" i="3"/>
  <c r="AA159" i="3"/>
  <c r="AE158" i="3"/>
  <c r="AD158" i="3"/>
  <c r="AC158" i="3"/>
  <c r="AB158" i="3"/>
  <c r="AA158" i="3"/>
  <c r="AE157" i="3"/>
  <c r="AD157" i="3"/>
  <c r="AC157" i="3"/>
  <c r="AB157" i="3"/>
  <c r="AA157" i="3"/>
  <c r="AE156" i="3"/>
  <c r="AD156" i="3"/>
  <c r="AC156" i="3"/>
  <c r="AB156" i="3"/>
  <c r="AA156" i="3"/>
  <c r="AE155" i="3"/>
  <c r="AD155" i="3"/>
  <c r="AC155" i="3"/>
  <c r="AB155" i="3"/>
  <c r="AA155" i="3"/>
  <c r="AE154" i="3"/>
  <c r="AD154" i="3"/>
  <c r="AC154" i="3"/>
  <c r="AB154" i="3"/>
  <c r="AA154" i="3"/>
  <c r="AE153" i="3"/>
  <c r="AD153" i="3"/>
  <c r="AC153" i="3"/>
  <c r="AB153" i="3"/>
  <c r="AB150" i="3" s="1"/>
  <c r="AA153" i="3"/>
  <c r="AE152" i="3"/>
  <c r="AD152" i="3"/>
  <c r="AC152" i="3"/>
  <c r="AC150" i="3" s="1"/>
  <c r="AB152" i="3"/>
  <c r="AA152" i="3"/>
  <c r="AE151" i="3"/>
  <c r="AD151" i="3"/>
  <c r="AC151" i="3"/>
  <c r="AB151" i="3"/>
  <c r="AA151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Z150" i="3"/>
  <c r="Y150" i="3"/>
  <c r="X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AE149" i="3"/>
  <c r="AD149" i="3"/>
  <c r="AC149" i="3"/>
  <c r="AB149" i="3"/>
  <c r="AA149" i="3"/>
  <c r="AE148" i="3"/>
  <c r="AD148" i="3"/>
  <c r="AC148" i="3"/>
  <c r="AB148" i="3"/>
  <c r="AA148" i="3"/>
  <c r="AE147" i="3"/>
  <c r="AD147" i="3"/>
  <c r="AC147" i="3"/>
  <c r="AB147" i="3"/>
  <c r="AA147" i="3"/>
  <c r="AE146" i="3"/>
  <c r="AD146" i="3"/>
  <c r="AC146" i="3"/>
  <c r="AB146" i="3"/>
  <c r="AA146" i="3"/>
  <c r="AE145" i="3"/>
  <c r="AD145" i="3"/>
  <c r="AD142" i="3" s="1"/>
  <c r="AC145" i="3"/>
  <c r="AB145" i="3"/>
  <c r="AA145" i="3"/>
  <c r="AE144" i="3"/>
  <c r="AE142" i="3" s="1"/>
  <c r="AD144" i="3"/>
  <c r="AC144" i="3"/>
  <c r="AB144" i="3"/>
  <c r="AA144" i="3"/>
  <c r="AA142" i="3" s="1"/>
  <c r="AE143" i="3"/>
  <c r="AD143" i="3"/>
  <c r="AC143" i="3"/>
  <c r="AB143" i="3"/>
  <c r="AA143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AE141" i="3"/>
  <c r="AD141" i="3"/>
  <c r="AC141" i="3"/>
  <c r="AB141" i="3"/>
  <c r="AA141" i="3"/>
  <c r="AE140" i="3"/>
  <c r="AD140" i="3"/>
  <c r="AC140" i="3"/>
  <c r="AC138" i="3" s="1"/>
  <c r="AB140" i="3"/>
  <c r="AA140" i="3"/>
  <c r="AE139" i="3"/>
  <c r="AD139" i="3"/>
  <c r="AC139" i="3"/>
  <c r="AB139" i="3"/>
  <c r="AA139" i="3"/>
  <c r="AA138" i="3" s="1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B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AE137" i="3"/>
  <c r="AD137" i="3"/>
  <c r="AC137" i="3"/>
  <c r="AB137" i="3"/>
  <c r="AA137" i="3"/>
  <c r="AE136" i="3"/>
  <c r="AD136" i="3"/>
  <c r="AC136" i="3"/>
  <c r="AB136" i="3"/>
  <c r="AA136" i="3"/>
  <c r="AE135" i="3"/>
  <c r="AD135" i="3"/>
  <c r="AC135" i="3"/>
  <c r="AB135" i="3"/>
  <c r="AA135" i="3"/>
  <c r="AE134" i="3"/>
  <c r="AD134" i="3"/>
  <c r="AC134" i="3"/>
  <c r="AB134" i="3"/>
  <c r="AA134" i="3"/>
  <c r="AE133" i="3"/>
  <c r="AD133" i="3"/>
  <c r="AC133" i="3"/>
  <c r="AB133" i="3"/>
  <c r="AA133" i="3"/>
  <c r="AE132" i="3"/>
  <c r="AD132" i="3"/>
  <c r="AC132" i="3"/>
  <c r="AB132" i="3"/>
  <c r="AA132" i="3"/>
  <c r="AE131" i="3"/>
  <c r="AD131" i="3"/>
  <c r="AC131" i="3"/>
  <c r="AB131" i="3"/>
  <c r="AA131" i="3"/>
  <c r="AE130" i="3"/>
  <c r="AD130" i="3"/>
  <c r="AC130" i="3"/>
  <c r="AB130" i="3"/>
  <c r="AA130" i="3"/>
  <c r="AE129" i="3"/>
  <c r="AD129" i="3"/>
  <c r="AC129" i="3"/>
  <c r="AB129" i="3"/>
  <c r="AA129" i="3"/>
  <c r="AE128" i="3"/>
  <c r="AD128" i="3"/>
  <c r="AC128" i="3"/>
  <c r="AB128" i="3"/>
  <c r="AA128" i="3"/>
  <c r="AE127" i="3"/>
  <c r="AD127" i="3"/>
  <c r="AC127" i="3"/>
  <c r="AB127" i="3"/>
  <c r="AA127" i="3"/>
  <c r="AO126" i="3"/>
  <c r="AE126" i="3" s="1"/>
  <c r="AD126" i="3"/>
  <c r="AC126" i="3"/>
  <c r="AB126" i="3"/>
  <c r="AA126" i="3"/>
  <c r="AE125" i="3"/>
  <c r="AD125" i="3"/>
  <c r="AC125" i="3"/>
  <c r="AB125" i="3"/>
  <c r="AA125" i="3"/>
  <c r="AE124" i="3"/>
  <c r="AD124" i="3"/>
  <c r="AC124" i="3"/>
  <c r="AB124" i="3"/>
  <c r="AA124" i="3"/>
  <c r="AE123" i="3"/>
  <c r="AD123" i="3"/>
  <c r="AC123" i="3"/>
  <c r="AB123" i="3"/>
  <c r="AA123" i="3"/>
  <c r="AE122" i="3"/>
  <c r="AD122" i="3"/>
  <c r="AC122" i="3"/>
  <c r="AB122" i="3"/>
  <c r="AA122" i="3"/>
  <c r="AE121" i="3"/>
  <c r="AD121" i="3"/>
  <c r="AC121" i="3"/>
  <c r="AB121" i="3"/>
  <c r="AA121" i="3"/>
  <c r="AE120" i="3"/>
  <c r="AD120" i="3"/>
  <c r="AC120" i="3"/>
  <c r="AB120" i="3"/>
  <c r="AA120" i="3"/>
  <c r="AE119" i="3"/>
  <c r="AD119" i="3"/>
  <c r="AC119" i="3"/>
  <c r="AB119" i="3"/>
  <c r="AA119" i="3"/>
  <c r="AE118" i="3"/>
  <c r="AD118" i="3"/>
  <c r="AC118" i="3"/>
  <c r="AB118" i="3"/>
  <c r="AA118" i="3"/>
  <c r="AE117" i="3"/>
  <c r="AD117" i="3"/>
  <c r="AC117" i="3"/>
  <c r="AB117" i="3"/>
  <c r="AA117" i="3"/>
  <c r="AE116" i="3"/>
  <c r="AD116" i="3"/>
  <c r="AC116" i="3"/>
  <c r="AB116" i="3"/>
  <c r="AA116" i="3"/>
  <c r="AE115" i="3"/>
  <c r="AD115" i="3"/>
  <c r="AC115" i="3"/>
  <c r="AB115" i="3"/>
  <c r="AA115" i="3"/>
  <c r="AE114" i="3"/>
  <c r="AD114" i="3"/>
  <c r="AC114" i="3"/>
  <c r="AB114" i="3"/>
  <c r="AA114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E112" i="3"/>
  <c r="AE111" i="3" s="1"/>
  <c r="AD112" i="3"/>
  <c r="AD111" i="3" s="1"/>
  <c r="AC112" i="3"/>
  <c r="AB112" i="3"/>
  <c r="AA112" i="3"/>
  <c r="AA111" i="3" s="1"/>
  <c r="W112" i="3"/>
  <c r="W111" i="3" s="1"/>
  <c r="V112" i="3"/>
  <c r="V111" i="3" s="1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C111" i="3"/>
  <c r="AB111" i="3"/>
  <c r="Z111" i="3"/>
  <c r="Y111" i="3"/>
  <c r="X111" i="3"/>
  <c r="X99" i="3" s="1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E110" i="3"/>
  <c r="AD110" i="3"/>
  <c r="AC110" i="3"/>
  <c r="AB110" i="3"/>
  <c r="AB108" i="3" s="1"/>
  <c r="AA110" i="3"/>
  <c r="AE109" i="3"/>
  <c r="AD109" i="3"/>
  <c r="AD108" i="3" s="1"/>
  <c r="AC109" i="3"/>
  <c r="AB109" i="3"/>
  <c r="AA109" i="3"/>
  <c r="W109" i="3"/>
  <c r="W108" i="3" s="1"/>
  <c r="W99" i="3" s="1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A108" i="3"/>
  <c r="Z108" i="3"/>
  <c r="Y108" i="3"/>
  <c r="X108" i="3"/>
  <c r="V108" i="3"/>
  <c r="U108" i="3"/>
  <c r="T108" i="3"/>
  <c r="T99" i="3" s="1"/>
  <c r="S108" i="3"/>
  <c r="S99" i="3" s="1"/>
  <c r="R108" i="3"/>
  <c r="Q108" i="3"/>
  <c r="P108" i="3"/>
  <c r="O108" i="3"/>
  <c r="O99" i="3" s="1"/>
  <c r="N108" i="3"/>
  <c r="M108" i="3"/>
  <c r="L108" i="3"/>
  <c r="K108" i="3"/>
  <c r="K99" i="3" s="1"/>
  <c r="J108" i="3"/>
  <c r="I108" i="3"/>
  <c r="H108" i="3"/>
  <c r="G108" i="3"/>
  <c r="G99" i="3" s="1"/>
  <c r="F108" i="3"/>
  <c r="E108" i="3"/>
  <c r="D108" i="3"/>
  <c r="AE107" i="3"/>
  <c r="AD107" i="3"/>
  <c r="AC107" i="3"/>
  <c r="AB107" i="3"/>
  <c r="AA107" i="3"/>
  <c r="AE106" i="3"/>
  <c r="AD106" i="3"/>
  <c r="AC106" i="3"/>
  <c r="AB106" i="3"/>
  <c r="AA106" i="3"/>
  <c r="AE105" i="3"/>
  <c r="AD105" i="3"/>
  <c r="AC105" i="3"/>
  <c r="AB105" i="3"/>
  <c r="AA105" i="3"/>
  <c r="AE104" i="3"/>
  <c r="AD104" i="3"/>
  <c r="AC104" i="3"/>
  <c r="AB104" i="3"/>
  <c r="AA104" i="3"/>
  <c r="AE103" i="3"/>
  <c r="AD103" i="3"/>
  <c r="AC103" i="3"/>
  <c r="AB103" i="3"/>
  <c r="AA103" i="3"/>
  <c r="AE102" i="3"/>
  <c r="AD102" i="3"/>
  <c r="AC102" i="3"/>
  <c r="AB102" i="3"/>
  <c r="AA102" i="3"/>
  <c r="AE101" i="3"/>
  <c r="AD101" i="3"/>
  <c r="AC101" i="3"/>
  <c r="AB101" i="3"/>
  <c r="AA101" i="3"/>
  <c r="BN100" i="3"/>
  <c r="BM100" i="3"/>
  <c r="BL100" i="3"/>
  <c r="BL99" i="3" s="1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V99" i="3" s="1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F99" i="3" s="1"/>
  <c r="Z100" i="3"/>
  <c r="Y100" i="3"/>
  <c r="X100" i="3"/>
  <c r="W100" i="3"/>
  <c r="V100" i="3"/>
  <c r="U100" i="3"/>
  <c r="T100" i="3"/>
  <c r="S100" i="3"/>
  <c r="R100" i="3"/>
  <c r="Q100" i="3"/>
  <c r="P100" i="3"/>
  <c r="P99" i="3" s="1"/>
  <c r="O100" i="3"/>
  <c r="N100" i="3"/>
  <c r="M100" i="3"/>
  <c r="L100" i="3"/>
  <c r="K100" i="3"/>
  <c r="J100" i="3"/>
  <c r="I100" i="3"/>
  <c r="H100" i="3"/>
  <c r="G100" i="3"/>
  <c r="F100" i="3"/>
  <c r="E100" i="3"/>
  <c r="D100" i="3"/>
  <c r="BH99" i="3"/>
  <c r="BD99" i="3"/>
  <c r="AZ99" i="3"/>
  <c r="AR99" i="3"/>
  <c r="AN99" i="3"/>
  <c r="AJ99" i="3"/>
  <c r="H99" i="3"/>
  <c r="D99" i="3"/>
  <c r="AE98" i="3"/>
  <c r="AD98" i="3"/>
  <c r="AC98" i="3"/>
  <c r="AB98" i="3"/>
  <c r="AA98" i="3"/>
  <c r="AE97" i="3"/>
  <c r="AD97" i="3"/>
  <c r="AC97" i="3"/>
  <c r="AB97" i="3"/>
  <c r="AA97" i="3"/>
  <c r="AE96" i="3"/>
  <c r="AD96" i="3"/>
  <c r="AC96" i="3"/>
  <c r="AB96" i="3"/>
  <c r="AA96" i="3"/>
  <c r="AE95" i="3"/>
  <c r="AD95" i="3"/>
  <c r="AC95" i="3"/>
  <c r="AB95" i="3"/>
  <c r="AA95" i="3"/>
  <c r="AE94" i="3"/>
  <c r="AD94" i="3"/>
  <c r="AC94" i="3"/>
  <c r="AB94" i="3"/>
  <c r="AA94" i="3"/>
  <c r="AE93" i="3"/>
  <c r="AD93" i="3"/>
  <c r="AC93" i="3"/>
  <c r="AB93" i="3"/>
  <c r="AA93" i="3"/>
  <c r="AE92" i="3"/>
  <c r="AD92" i="3"/>
  <c r="AC92" i="3"/>
  <c r="AB92" i="3"/>
  <c r="AA92" i="3"/>
  <c r="W92" i="3"/>
  <c r="W75" i="3" s="1"/>
  <c r="V92" i="3"/>
  <c r="V75" i="3" s="1"/>
  <c r="AE91" i="3"/>
  <c r="AD91" i="3"/>
  <c r="AC91" i="3"/>
  <c r="AB91" i="3"/>
  <c r="AA91" i="3"/>
  <c r="AE90" i="3"/>
  <c r="AD90" i="3"/>
  <c r="AC90" i="3"/>
  <c r="AB90" i="3"/>
  <c r="AA90" i="3"/>
  <c r="AE89" i="3"/>
  <c r="AD89" i="3"/>
  <c r="AC89" i="3"/>
  <c r="AB89" i="3"/>
  <c r="AA89" i="3"/>
  <c r="AE88" i="3"/>
  <c r="AD88" i="3"/>
  <c r="AC88" i="3"/>
  <c r="AB88" i="3"/>
  <c r="AA88" i="3"/>
  <c r="AE87" i="3"/>
  <c r="AD87" i="3"/>
  <c r="AC87" i="3"/>
  <c r="AB87" i="3"/>
  <c r="AA87" i="3"/>
  <c r="AE86" i="3"/>
  <c r="AD86" i="3"/>
  <c r="AC86" i="3"/>
  <c r="AB86" i="3"/>
  <c r="AA86" i="3"/>
  <c r="AE85" i="3"/>
  <c r="AD85" i="3"/>
  <c r="AC85" i="3"/>
  <c r="AB85" i="3"/>
  <c r="AA85" i="3"/>
  <c r="AE84" i="3"/>
  <c r="AD84" i="3"/>
  <c r="AC84" i="3"/>
  <c r="AB84" i="3"/>
  <c r="AA84" i="3"/>
  <c r="AE83" i="3"/>
  <c r="AD83" i="3"/>
  <c r="AC83" i="3"/>
  <c r="AB83" i="3"/>
  <c r="AA83" i="3"/>
  <c r="AE82" i="3"/>
  <c r="AD82" i="3"/>
  <c r="AC82" i="3"/>
  <c r="AB82" i="3"/>
  <c r="AA82" i="3"/>
  <c r="AE81" i="3"/>
  <c r="AD81" i="3"/>
  <c r="AC81" i="3"/>
  <c r="AB81" i="3"/>
  <c r="AA81" i="3"/>
  <c r="AE80" i="3"/>
  <c r="AD80" i="3"/>
  <c r="AC80" i="3"/>
  <c r="AB80" i="3"/>
  <c r="AA80" i="3"/>
  <c r="AE79" i="3"/>
  <c r="AD79" i="3"/>
  <c r="AC79" i="3"/>
  <c r="AB79" i="3"/>
  <c r="AA79" i="3"/>
  <c r="AE78" i="3"/>
  <c r="AD78" i="3"/>
  <c r="AC78" i="3"/>
  <c r="AB78" i="3"/>
  <c r="AA78" i="3"/>
  <c r="AE77" i="3"/>
  <c r="AD77" i="3"/>
  <c r="AC77" i="3"/>
  <c r="AB77" i="3"/>
  <c r="AA77" i="3"/>
  <c r="AE76" i="3"/>
  <c r="AD76" i="3"/>
  <c r="AC76" i="3"/>
  <c r="AB76" i="3"/>
  <c r="AA76" i="3"/>
  <c r="BN75" i="3"/>
  <c r="BM75" i="3"/>
  <c r="BL75" i="3"/>
  <c r="BK75" i="3"/>
  <c r="BJ75" i="3"/>
  <c r="BI75" i="3"/>
  <c r="BI48" i="3" s="1"/>
  <c r="BH75" i="3"/>
  <c r="BG75" i="3"/>
  <c r="BF75" i="3"/>
  <c r="BE75" i="3"/>
  <c r="BD75" i="3"/>
  <c r="BC75" i="3"/>
  <c r="BB75" i="3"/>
  <c r="BA75" i="3"/>
  <c r="BA48" i="3" s="1"/>
  <c r="AZ75" i="3"/>
  <c r="AY75" i="3"/>
  <c r="AX75" i="3"/>
  <c r="AW75" i="3"/>
  <c r="AV75" i="3"/>
  <c r="AU75" i="3"/>
  <c r="AT75" i="3"/>
  <c r="AS75" i="3"/>
  <c r="AS48" i="3" s="1"/>
  <c r="AR75" i="3"/>
  <c r="AQ75" i="3"/>
  <c r="AP75" i="3"/>
  <c r="AO75" i="3"/>
  <c r="AN75" i="3"/>
  <c r="AM75" i="3"/>
  <c r="AL75" i="3"/>
  <c r="AK75" i="3"/>
  <c r="AK48" i="3" s="1"/>
  <c r="AJ75" i="3"/>
  <c r="AI75" i="3"/>
  <c r="AH75" i="3"/>
  <c r="AG75" i="3"/>
  <c r="AF75" i="3"/>
  <c r="Z75" i="3"/>
  <c r="Y75" i="3"/>
  <c r="Y48" i="3" s="1"/>
  <c r="X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E74" i="3"/>
  <c r="AD74" i="3"/>
  <c r="AC74" i="3"/>
  <c r="AB74" i="3"/>
  <c r="AA74" i="3"/>
  <c r="AE73" i="3"/>
  <c r="AD73" i="3"/>
  <c r="AC73" i="3"/>
  <c r="AB73" i="3"/>
  <c r="AB70" i="3" s="1"/>
  <c r="AA73" i="3"/>
  <c r="AE72" i="3"/>
  <c r="AD72" i="3"/>
  <c r="AC72" i="3"/>
  <c r="AC70" i="3" s="1"/>
  <c r="AB72" i="3"/>
  <c r="AA72" i="3"/>
  <c r="AE71" i="3"/>
  <c r="AD71" i="3"/>
  <c r="AC71" i="3"/>
  <c r="AB71" i="3"/>
  <c r="AA71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Z70" i="3"/>
  <c r="Y70" i="3"/>
  <c r="X70" i="3"/>
  <c r="W70" i="3"/>
  <c r="V70" i="3"/>
  <c r="U70" i="3"/>
  <c r="U48" i="3" s="1"/>
  <c r="T70" i="3"/>
  <c r="S70" i="3"/>
  <c r="R70" i="3"/>
  <c r="Q70" i="3"/>
  <c r="P70" i="3"/>
  <c r="O70" i="3"/>
  <c r="N70" i="3"/>
  <c r="M70" i="3"/>
  <c r="M48" i="3" s="1"/>
  <c r="L70" i="3"/>
  <c r="K70" i="3"/>
  <c r="J70" i="3"/>
  <c r="I70" i="3"/>
  <c r="H70" i="3"/>
  <c r="G70" i="3"/>
  <c r="F70" i="3"/>
  <c r="E70" i="3"/>
  <c r="E48" i="3" s="1"/>
  <c r="D70" i="3"/>
  <c r="AE69" i="3"/>
  <c r="AD69" i="3"/>
  <c r="AC69" i="3"/>
  <c r="AB69" i="3"/>
  <c r="AA69" i="3"/>
  <c r="AE68" i="3"/>
  <c r="AD68" i="3"/>
  <c r="AC68" i="3"/>
  <c r="AB68" i="3"/>
  <c r="AA68" i="3"/>
  <c r="AE67" i="3"/>
  <c r="AE64" i="3" s="1"/>
  <c r="AD67" i="3"/>
  <c r="AC67" i="3"/>
  <c r="AB67" i="3"/>
  <c r="AB64" i="3" s="1"/>
  <c r="AA67" i="3"/>
  <c r="AE66" i="3"/>
  <c r="AD66" i="3"/>
  <c r="AC66" i="3"/>
  <c r="AC64" i="3" s="1"/>
  <c r="AB66" i="3"/>
  <c r="AA66" i="3"/>
  <c r="AE65" i="3"/>
  <c r="AD65" i="3"/>
  <c r="AC65" i="3"/>
  <c r="AB65" i="3"/>
  <c r="AA65" i="3"/>
  <c r="BN64" i="3"/>
  <c r="BM64" i="3"/>
  <c r="BL64" i="3"/>
  <c r="BK64" i="3"/>
  <c r="BJ64" i="3"/>
  <c r="BI64" i="3"/>
  <c r="BH64" i="3"/>
  <c r="BG64" i="3"/>
  <c r="BF64" i="3"/>
  <c r="BE64" i="3"/>
  <c r="BE48" i="3" s="1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O48" i="3" s="1"/>
  <c r="AN64" i="3"/>
  <c r="AM64" i="3"/>
  <c r="AL64" i="3"/>
  <c r="AK64" i="3"/>
  <c r="AJ64" i="3"/>
  <c r="AI64" i="3"/>
  <c r="AH64" i="3"/>
  <c r="AG64" i="3"/>
  <c r="AF64" i="3"/>
  <c r="AA64" i="3"/>
  <c r="Z64" i="3"/>
  <c r="Y64" i="3"/>
  <c r="X64" i="3"/>
  <c r="W64" i="3"/>
  <c r="V64" i="3"/>
  <c r="U64" i="3"/>
  <c r="T64" i="3"/>
  <c r="S64" i="3"/>
  <c r="R64" i="3"/>
  <c r="R48" i="3" s="1"/>
  <c r="Q64" i="3"/>
  <c r="P64" i="3"/>
  <c r="O64" i="3"/>
  <c r="N64" i="3"/>
  <c r="M64" i="3"/>
  <c r="L64" i="3"/>
  <c r="K64" i="3"/>
  <c r="J64" i="3"/>
  <c r="I64" i="3"/>
  <c r="H64" i="3"/>
  <c r="G64" i="3"/>
  <c r="F64" i="3"/>
  <c r="F48" i="3" s="1"/>
  <c r="E64" i="3"/>
  <c r="D64" i="3"/>
  <c r="AE63" i="3"/>
  <c r="AD63" i="3"/>
  <c r="AC63" i="3"/>
  <c r="AB63" i="3"/>
  <c r="AA63" i="3"/>
  <c r="AE62" i="3"/>
  <c r="AD62" i="3"/>
  <c r="AC62" i="3"/>
  <c r="AB62" i="3"/>
  <c r="AA62" i="3"/>
  <c r="AE61" i="3"/>
  <c r="AD61" i="3"/>
  <c r="AC61" i="3"/>
  <c r="AB61" i="3"/>
  <c r="AA61" i="3"/>
  <c r="AE60" i="3"/>
  <c r="AD60" i="3"/>
  <c r="AC60" i="3"/>
  <c r="AB60" i="3"/>
  <c r="AA60" i="3"/>
  <c r="AE59" i="3"/>
  <c r="AD59" i="3"/>
  <c r="AC59" i="3"/>
  <c r="AB59" i="3"/>
  <c r="AA59" i="3"/>
  <c r="AE58" i="3"/>
  <c r="AD58" i="3"/>
  <c r="AC58" i="3"/>
  <c r="AB58" i="3"/>
  <c r="AA58" i="3"/>
  <c r="AE57" i="3"/>
  <c r="AD57" i="3"/>
  <c r="AC57" i="3"/>
  <c r="AB57" i="3"/>
  <c r="AA57" i="3"/>
  <c r="AE56" i="3"/>
  <c r="AD56" i="3"/>
  <c r="AC56" i="3"/>
  <c r="AB56" i="3"/>
  <c r="AA56" i="3"/>
  <c r="AE55" i="3"/>
  <c r="AD55" i="3"/>
  <c r="AC55" i="3"/>
  <c r="AB55" i="3"/>
  <c r="AA55" i="3"/>
  <c r="AE54" i="3"/>
  <c r="AD54" i="3"/>
  <c r="AC54" i="3"/>
  <c r="AB54" i="3"/>
  <c r="AA54" i="3"/>
  <c r="AE53" i="3"/>
  <c r="AD53" i="3"/>
  <c r="AC53" i="3"/>
  <c r="AB53" i="3"/>
  <c r="AA53" i="3"/>
  <c r="AE52" i="3"/>
  <c r="AD52" i="3"/>
  <c r="AC52" i="3"/>
  <c r="AB52" i="3"/>
  <c r="AA52" i="3"/>
  <c r="AE51" i="3"/>
  <c r="AE49" i="3" s="1"/>
  <c r="AD51" i="3"/>
  <c r="AC51" i="3"/>
  <c r="AB51" i="3"/>
  <c r="AA51" i="3"/>
  <c r="AA49" i="3" s="1"/>
  <c r="AE50" i="3"/>
  <c r="AD50" i="3"/>
  <c r="AC50" i="3"/>
  <c r="AB50" i="3"/>
  <c r="AB49" i="3" s="1"/>
  <c r="AA50" i="3"/>
  <c r="BN49" i="3"/>
  <c r="BM49" i="3"/>
  <c r="BL49" i="3"/>
  <c r="BL48" i="3" s="1"/>
  <c r="BK49" i="3"/>
  <c r="BK48" i="3" s="1"/>
  <c r="BJ49" i="3"/>
  <c r="BI49" i="3"/>
  <c r="BH49" i="3"/>
  <c r="BH48" i="3" s="1"/>
  <c r="BG49" i="3"/>
  <c r="BG48" i="3" s="1"/>
  <c r="BF49" i="3"/>
  <c r="BE49" i="3"/>
  <c r="BD49" i="3"/>
  <c r="BD48" i="3" s="1"/>
  <c r="BC49" i="3"/>
  <c r="BC48" i="3" s="1"/>
  <c r="BB49" i="3"/>
  <c r="BA49" i="3"/>
  <c r="AZ49" i="3"/>
  <c r="AZ48" i="3" s="1"/>
  <c r="AY49" i="3"/>
  <c r="AX49" i="3"/>
  <c r="AW49" i="3"/>
  <c r="AV49" i="3"/>
  <c r="AV48" i="3" s="1"/>
  <c r="AU49" i="3"/>
  <c r="AU48" i="3" s="1"/>
  <c r="AT49" i="3"/>
  <c r="AS49" i="3"/>
  <c r="AR49" i="3"/>
  <c r="AR48" i="3" s="1"/>
  <c r="AQ49" i="3"/>
  <c r="AQ48" i="3" s="1"/>
  <c r="AP49" i="3"/>
  <c r="AO49" i="3"/>
  <c r="AN49" i="3"/>
  <c r="AN48" i="3" s="1"/>
  <c r="AM49" i="3"/>
  <c r="AL49" i="3"/>
  <c r="AK49" i="3"/>
  <c r="AJ49" i="3"/>
  <c r="AJ48" i="3" s="1"/>
  <c r="AI49" i="3"/>
  <c r="AI48" i="3" s="1"/>
  <c r="AH49" i="3"/>
  <c r="AG49" i="3"/>
  <c r="AF49" i="3"/>
  <c r="AF48" i="3" s="1"/>
  <c r="Z49" i="3"/>
  <c r="Y49" i="3"/>
  <c r="X49" i="3"/>
  <c r="X48" i="3" s="1"/>
  <c r="W49" i="3"/>
  <c r="V49" i="3"/>
  <c r="U49" i="3"/>
  <c r="T49" i="3"/>
  <c r="T48" i="3" s="1"/>
  <c r="S49" i="3"/>
  <c r="R49" i="3"/>
  <c r="Q49" i="3"/>
  <c r="P49" i="3"/>
  <c r="P48" i="3" s="1"/>
  <c r="O49" i="3"/>
  <c r="N49" i="3"/>
  <c r="M49" i="3"/>
  <c r="L49" i="3"/>
  <c r="L48" i="3" s="1"/>
  <c r="K49" i="3"/>
  <c r="J49" i="3"/>
  <c r="I49" i="3"/>
  <c r="H49" i="3"/>
  <c r="H48" i="3" s="1"/>
  <c r="G49" i="3"/>
  <c r="F49" i="3"/>
  <c r="E49" i="3"/>
  <c r="D49" i="3"/>
  <c r="D48" i="3" s="1"/>
  <c r="AY48" i="3"/>
  <c r="AT48" i="3"/>
  <c r="AM48" i="3"/>
  <c r="Z48" i="3"/>
  <c r="Q48" i="3"/>
  <c r="J48" i="3"/>
  <c r="AE47" i="3"/>
  <c r="AD47" i="3"/>
  <c r="AC47" i="3"/>
  <c r="AB47" i="3"/>
  <c r="AA47" i="3"/>
  <c r="AE45" i="3"/>
  <c r="AD45" i="3"/>
  <c r="AC45" i="3"/>
  <c r="AB45" i="3"/>
  <c r="AA45" i="3"/>
  <c r="AE44" i="3"/>
  <c r="AD44" i="3"/>
  <c r="AC44" i="3"/>
  <c r="AB44" i="3"/>
  <c r="AA44" i="3"/>
  <c r="AE43" i="3"/>
  <c r="AD43" i="3"/>
  <c r="AC43" i="3"/>
  <c r="AB43" i="3"/>
  <c r="AA43" i="3"/>
  <c r="AQ42" i="3"/>
  <c r="AQ36" i="3" s="1"/>
  <c r="AP42" i="3"/>
  <c r="AA42" i="3" s="1"/>
  <c r="AE42" i="3"/>
  <c r="AD42" i="3"/>
  <c r="AC42" i="3"/>
  <c r="AE41" i="3"/>
  <c r="AD41" i="3"/>
  <c r="AC41" i="3"/>
  <c r="AB41" i="3"/>
  <c r="AA41" i="3"/>
  <c r="AE40" i="3"/>
  <c r="AD40" i="3"/>
  <c r="AC40" i="3"/>
  <c r="AB40" i="3"/>
  <c r="AA40" i="3"/>
  <c r="AE39" i="3"/>
  <c r="AD39" i="3"/>
  <c r="AC39" i="3"/>
  <c r="AB39" i="3"/>
  <c r="AA39" i="3"/>
  <c r="AE38" i="3"/>
  <c r="AD38" i="3"/>
  <c r="AC38" i="3"/>
  <c r="AB38" i="3"/>
  <c r="AA38" i="3"/>
  <c r="AE37" i="3"/>
  <c r="AD37" i="3"/>
  <c r="AC37" i="3"/>
  <c r="AB37" i="3"/>
  <c r="AA37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P36" i="3"/>
  <c r="AO36" i="3"/>
  <c r="AN36" i="3"/>
  <c r="AM36" i="3"/>
  <c r="AL36" i="3"/>
  <c r="AK36" i="3"/>
  <c r="AJ36" i="3"/>
  <c r="AI36" i="3"/>
  <c r="AH36" i="3"/>
  <c r="AG36" i="3"/>
  <c r="AF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E35" i="3"/>
  <c r="AD35" i="3"/>
  <c r="AC35" i="3"/>
  <c r="AB35" i="3"/>
  <c r="AA35" i="3"/>
  <c r="AE34" i="3"/>
  <c r="AD34" i="3"/>
  <c r="AC34" i="3"/>
  <c r="AB34" i="3"/>
  <c r="AA34" i="3"/>
  <c r="AE33" i="3"/>
  <c r="AD33" i="3"/>
  <c r="AC33" i="3"/>
  <c r="AB33" i="3"/>
  <c r="AB31" i="3" s="1"/>
  <c r="AA33" i="3"/>
  <c r="AE32" i="3"/>
  <c r="AD32" i="3"/>
  <c r="AC32" i="3"/>
  <c r="AC31" i="3" s="1"/>
  <c r="AB32" i="3"/>
  <c r="AA32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E30" i="3"/>
  <c r="AD30" i="3"/>
  <c r="AC30" i="3"/>
  <c r="AB30" i="3"/>
  <c r="AA30" i="3"/>
  <c r="AE29" i="3"/>
  <c r="AD29" i="3"/>
  <c r="AD25" i="3" s="1"/>
  <c r="AC29" i="3"/>
  <c r="AB29" i="3"/>
  <c r="AA29" i="3"/>
  <c r="AE28" i="3"/>
  <c r="AD28" i="3"/>
  <c r="AC28" i="3"/>
  <c r="AB28" i="3"/>
  <c r="AA28" i="3"/>
  <c r="AA25" i="3" s="1"/>
  <c r="AE27" i="3"/>
  <c r="AD27" i="3"/>
  <c r="AC27" i="3"/>
  <c r="AB27" i="3"/>
  <c r="AA27" i="3"/>
  <c r="AE26" i="3"/>
  <c r="AD26" i="3"/>
  <c r="AC26" i="3"/>
  <c r="AC25" i="3" s="1"/>
  <c r="AB26" i="3"/>
  <c r="AA26" i="3"/>
  <c r="W26" i="3"/>
  <c r="V26" i="3"/>
  <c r="V25" i="3" s="1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Z25" i="3"/>
  <c r="Y25" i="3"/>
  <c r="X25" i="3"/>
  <c r="W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E23" i="3"/>
  <c r="AE21" i="3" s="1"/>
  <c r="AE20" i="3" s="1"/>
  <c r="AD23" i="3"/>
  <c r="AD21" i="3" s="1"/>
  <c r="AD20" i="3" s="1"/>
  <c r="AC23" i="3"/>
  <c r="AC21" i="3" s="1"/>
  <c r="AC20" i="3" s="1"/>
  <c r="AB23" i="3"/>
  <c r="AA23" i="3"/>
  <c r="AE22" i="3"/>
  <c r="AD22" i="3"/>
  <c r="AC22" i="3"/>
  <c r="AB22" i="3"/>
  <c r="AB21" i="3" s="1"/>
  <c r="AB20" i="3" s="1"/>
  <c r="AA22" i="3"/>
  <c r="BN21" i="3"/>
  <c r="BN20" i="3" s="1"/>
  <c r="BM21" i="3"/>
  <c r="BL21" i="3"/>
  <c r="BL20" i="3" s="1"/>
  <c r="BK21" i="3"/>
  <c r="BK20" i="3" s="1"/>
  <c r="BJ21" i="3"/>
  <c r="BI21" i="3"/>
  <c r="BH21" i="3"/>
  <c r="BH20" i="3" s="1"/>
  <c r="BG21" i="3"/>
  <c r="BG20" i="3" s="1"/>
  <c r="BF21" i="3"/>
  <c r="BF20" i="3" s="1"/>
  <c r="BE21" i="3"/>
  <c r="BD21" i="3"/>
  <c r="BD20" i="3" s="1"/>
  <c r="BC21" i="3"/>
  <c r="BC20" i="3" s="1"/>
  <c r="BB21" i="3"/>
  <c r="BA21" i="3"/>
  <c r="AZ21" i="3"/>
  <c r="AZ20" i="3" s="1"/>
  <c r="AY21" i="3"/>
  <c r="AY20" i="3" s="1"/>
  <c r="AX21" i="3"/>
  <c r="AX20" i="3" s="1"/>
  <c r="AW21" i="3"/>
  <c r="AV21" i="3"/>
  <c r="AU21" i="3"/>
  <c r="AU20" i="3" s="1"/>
  <c r="AT21" i="3"/>
  <c r="AS21" i="3"/>
  <c r="AR21" i="3"/>
  <c r="AR20" i="3" s="1"/>
  <c r="AQ21" i="3"/>
  <c r="AQ20" i="3" s="1"/>
  <c r="AP21" i="3"/>
  <c r="AO21" i="3"/>
  <c r="AN21" i="3"/>
  <c r="AN20" i="3" s="1"/>
  <c r="AM21" i="3"/>
  <c r="AM20" i="3" s="1"/>
  <c r="AL21" i="3"/>
  <c r="AL20" i="3" s="1"/>
  <c r="AK21" i="3"/>
  <c r="AJ21" i="3"/>
  <c r="AJ20" i="3" s="1"/>
  <c r="AI21" i="3"/>
  <c r="AI20" i="3" s="1"/>
  <c r="AH21" i="3"/>
  <c r="AH20" i="3" s="1"/>
  <c r="AG21" i="3"/>
  <c r="AF21" i="3"/>
  <c r="AF20" i="3" s="1"/>
  <c r="Z21" i="3"/>
  <c r="Z20" i="3" s="1"/>
  <c r="Y21" i="3"/>
  <c r="Y20" i="3" s="1"/>
  <c r="X21" i="3"/>
  <c r="X20" i="3" s="1"/>
  <c r="W21" i="3"/>
  <c r="W20" i="3" s="1"/>
  <c r="V21" i="3"/>
  <c r="U21" i="3"/>
  <c r="U20" i="3" s="1"/>
  <c r="T21" i="3"/>
  <c r="S21" i="3"/>
  <c r="S20" i="3" s="1"/>
  <c r="R21" i="3"/>
  <c r="Q21" i="3"/>
  <c r="Q20" i="3" s="1"/>
  <c r="P21" i="3"/>
  <c r="P20" i="3" s="1"/>
  <c r="O21" i="3"/>
  <c r="O20" i="3" s="1"/>
  <c r="N21" i="3"/>
  <c r="M21" i="3"/>
  <c r="L21" i="3"/>
  <c r="K21" i="3"/>
  <c r="K20" i="3" s="1"/>
  <c r="J21" i="3"/>
  <c r="J20" i="3" s="1"/>
  <c r="I21" i="3"/>
  <c r="I20" i="3" s="1"/>
  <c r="H21" i="3"/>
  <c r="H20" i="3" s="1"/>
  <c r="G21" i="3"/>
  <c r="G20" i="3" s="1"/>
  <c r="F21" i="3"/>
  <c r="E21" i="3"/>
  <c r="E20" i="3" s="1"/>
  <c r="D21" i="3"/>
  <c r="D20" i="3" s="1"/>
  <c r="BM20" i="3"/>
  <c r="BJ20" i="3"/>
  <c r="BI20" i="3"/>
  <c r="BE20" i="3"/>
  <c r="BB20" i="3"/>
  <c r="BA20" i="3"/>
  <c r="AW20" i="3"/>
  <c r="AV20" i="3"/>
  <c r="AT20" i="3"/>
  <c r="AS20" i="3"/>
  <c r="AP20" i="3"/>
  <c r="AO20" i="3"/>
  <c r="AK20" i="3"/>
  <c r="AG20" i="3"/>
  <c r="V20" i="3"/>
  <c r="T20" i="3"/>
  <c r="R20" i="3"/>
  <c r="N20" i="3"/>
  <c r="M20" i="3"/>
  <c r="L20" i="3"/>
  <c r="F20" i="3"/>
  <c r="AE19" i="3"/>
  <c r="AD19" i="3"/>
  <c r="AC19" i="3"/>
  <c r="AB19" i="3"/>
  <c r="AA19" i="3"/>
  <c r="AE18" i="3"/>
  <c r="AD18" i="3"/>
  <c r="AC18" i="3"/>
  <c r="AB18" i="3"/>
  <c r="AA18" i="3"/>
  <c r="Z18" i="3"/>
  <c r="U18" i="3"/>
  <c r="AE17" i="3"/>
  <c r="AD17" i="3"/>
  <c r="AC17" i="3"/>
  <c r="AB17" i="3"/>
  <c r="AA17" i="3"/>
  <c r="Z17" i="3"/>
  <c r="U17" i="3"/>
  <c r="J17" i="3"/>
  <c r="I17" i="3"/>
  <c r="AE16" i="3"/>
  <c r="AD16" i="3"/>
  <c r="AD14" i="3" s="1"/>
  <c r="AD10" i="3" s="1"/>
  <c r="AC16" i="3"/>
  <c r="AB16" i="3"/>
  <c r="AA16" i="3"/>
  <c r="Z16" i="3"/>
  <c r="Z14" i="3" s="1"/>
  <c r="Z10" i="3" s="1"/>
  <c r="U16" i="3"/>
  <c r="AE15" i="3"/>
  <c r="AD15" i="3"/>
  <c r="AC15" i="3"/>
  <c r="AB15" i="3"/>
  <c r="AA15" i="3"/>
  <c r="Z15" i="3"/>
  <c r="U15" i="3"/>
  <c r="U14" i="3" s="1"/>
  <c r="U10" i="3" s="1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B14" i="3"/>
  <c r="Y14" i="3"/>
  <c r="X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E13" i="3"/>
  <c r="AD13" i="3"/>
  <c r="AC13" i="3"/>
  <c r="AB13" i="3"/>
  <c r="AA13" i="3"/>
  <c r="BN12" i="3"/>
  <c r="BN10" i="3" s="1"/>
  <c r="BM12" i="3"/>
  <c r="BM10" i="3" s="1"/>
  <c r="BL12" i="3"/>
  <c r="BL10" i="3" s="1"/>
  <c r="BK12" i="3"/>
  <c r="BK10" i="3" s="1"/>
  <c r="BJ12" i="3"/>
  <c r="BI12" i="3"/>
  <c r="BH12" i="3"/>
  <c r="BH10" i="3" s="1"/>
  <c r="BG12" i="3"/>
  <c r="BG10" i="3" s="1"/>
  <c r="BF12" i="3"/>
  <c r="BF10" i="3" s="1"/>
  <c r="BE12" i="3"/>
  <c r="BD12" i="3"/>
  <c r="BD10" i="3" s="1"/>
  <c r="BC12" i="3"/>
  <c r="BC10" i="3" s="1"/>
  <c r="BB12" i="3"/>
  <c r="BB10" i="3" s="1"/>
  <c r="BA12" i="3"/>
  <c r="AZ12" i="3"/>
  <c r="AZ10" i="3" s="1"/>
  <c r="AY12" i="3"/>
  <c r="AY10" i="3" s="1"/>
  <c r="AX12" i="3"/>
  <c r="AX10" i="3" s="1"/>
  <c r="AW12" i="3"/>
  <c r="AV12" i="3"/>
  <c r="AV10" i="3" s="1"/>
  <c r="AU12" i="3"/>
  <c r="AU10" i="3" s="1"/>
  <c r="AT12" i="3"/>
  <c r="AT10" i="3" s="1"/>
  <c r="AS12" i="3"/>
  <c r="AS10" i="3" s="1"/>
  <c r="AR12" i="3"/>
  <c r="AR10" i="3" s="1"/>
  <c r="AQ12" i="3"/>
  <c r="AQ10" i="3" s="1"/>
  <c r="AP12" i="3"/>
  <c r="AP10" i="3" s="1"/>
  <c r="AO12" i="3"/>
  <c r="AN12" i="3"/>
  <c r="AN10" i="3" s="1"/>
  <c r="AM12" i="3"/>
  <c r="AM10" i="3" s="1"/>
  <c r="AL12" i="3"/>
  <c r="AK12" i="3"/>
  <c r="AJ12" i="3"/>
  <c r="AJ10" i="3" s="1"/>
  <c r="AI12" i="3"/>
  <c r="AI10" i="3" s="1"/>
  <c r="AH12" i="3"/>
  <c r="AH10" i="3" s="1"/>
  <c r="AG12" i="3"/>
  <c r="AG10" i="3" s="1"/>
  <c r="AF12" i="3"/>
  <c r="AF10" i="3" s="1"/>
  <c r="AE12" i="3"/>
  <c r="AD12" i="3"/>
  <c r="AC12" i="3"/>
  <c r="AB12" i="3"/>
  <c r="AA12" i="3"/>
  <c r="Z12" i="3"/>
  <c r="Y12" i="3"/>
  <c r="X12" i="3"/>
  <c r="W12" i="3"/>
  <c r="V12" i="3"/>
  <c r="U12" i="3"/>
  <c r="T12" i="3"/>
  <c r="T10" i="3" s="1"/>
  <c r="S12" i="3"/>
  <c r="S10" i="3" s="1"/>
  <c r="R12" i="3"/>
  <c r="Q12" i="3"/>
  <c r="Q10" i="3" s="1"/>
  <c r="P12" i="3"/>
  <c r="P10" i="3" s="1"/>
  <c r="O12" i="3"/>
  <c r="O10" i="3" s="1"/>
  <c r="N12" i="3"/>
  <c r="N10" i="3" s="1"/>
  <c r="M12" i="3"/>
  <c r="M10" i="3" s="1"/>
  <c r="L12" i="3"/>
  <c r="L10" i="3" s="1"/>
  <c r="K12" i="3"/>
  <c r="K10" i="3" s="1"/>
  <c r="J12" i="3"/>
  <c r="I12" i="3"/>
  <c r="I10" i="3" s="1"/>
  <c r="H12" i="3"/>
  <c r="H10" i="3" s="1"/>
  <c r="G12" i="3"/>
  <c r="G10" i="3" s="1"/>
  <c r="F12" i="3"/>
  <c r="E12" i="3"/>
  <c r="D12" i="3"/>
  <c r="D10" i="3" s="1"/>
  <c r="AE11" i="3"/>
  <c r="AD11" i="3"/>
  <c r="AC11" i="3"/>
  <c r="AB11" i="3"/>
  <c r="AA11" i="3"/>
  <c r="W11" i="3"/>
  <c r="W17" i="3" s="1"/>
  <c r="V11" i="3"/>
  <c r="BJ10" i="3"/>
  <c r="BI10" i="3"/>
  <c r="BE10" i="3"/>
  <c r="BA10" i="3"/>
  <c r="AW10" i="3"/>
  <c r="AO10" i="3"/>
  <c r="AL10" i="3"/>
  <c r="AK10" i="3"/>
  <c r="Y10" i="3"/>
  <c r="R10" i="3"/>
  <c r="J10" i="3"/>
  <c r="F10" i="3"/>
  <c r="E10" i="3"/>
  <c r="AD8" i="3"/>
  <c r="AF237" i="1"/>
  <c r="AE237" i="1"/>
  <c r="AD237" i="1"/>
  <c r="AC237" i="1"/>
  <c r="AB237" i="1"/>
  <c r="AF236" i="1"/>
  <c r="AE236" i="1"/>
  <c r="AD236" i="1"/>
  <c r="AC236" i="1"/>
  <c r="AB236" i="1"/>
  <c r="AF235" i="1"/>
  <c r="AE235" i="1"/>
  <c r="AD235" i="1"/>
  <c r="AC235" i="1"/>
  <c r="AB235" i="1"/>
  <c r="AW234" i="1"/>
  <c r="AF234" i="1"/>
  <c r="AE234" i="1"/>
  <c r="AD234" i="1"/>
  <c r="AC234" i="1"/>
  <c r="AB234" i="1"/>
  <c r="AF233" i="1"/>
  <c r="AE233" i="1"/>
  <c r="AD233" i="1"/>
  <c r="AC233" i="1"/>
  <c r="AB233" i="1"/>
  <c r="AF232" i="1"/>
  <c r="AD232" i="1"/>
  <c r="AC232" i="1"/>
  <c r="AB232" i="1"/>
  <c r="AF231" i="1"/>
  <c r="AE231" i="1"/>
  <c r="AD231" i="1"/>
  <c r="AC231" i="1"/>
  <c r="AB231" i="1"/>
  <c r="AF230" i="1"/>
  <c r="AE230" i="1"/>
  <c r="AD230" i="1"/>
  <c r="AC230" i="1"/>
  <c r="AB230" i="1"/>
  <c r="AF229" i="1"/>
  <c r="AE229" i="1"/>
  <c r="AD229" i="1"/>
  <c r="AC229" i="1"/>
  <c r="AB229" i="1"/>
  <c r="AH228" i="1"/>
  <c r="AH220" i="1" s="1"/>
  <c r="AF228" i="1"/>
  <c r="AE228" i="1"/>
  <c r="AD228" i="1"/>
  <c r="AC228" i="1"/>
  <c r="AB228" i="1"/>
  <c r="AF227" i="1"/>
  <c r="AE227" i="1"/>
  <c r="AD227" i="1"/>
  <c r="AC227" i="1"/>
  <c r="AB227" i="1"/>
  <c r="AF226" i="1"/>
  <c r="AE226" i="1"/>
  <c r="AD226" i="1"/>
  <c r="AC226" i="1"/>
  <c r="AB226" i="1"/>
  <c r="AF225" i="1"/>
  <c r="AE225" i="1"/>
  <c r="AD225" i="1"/>
  <c r="AC225" i="1"/>
  <c r="AB225" i="1"/>
  <c r="AF224" i="1"/>
  <c r="AE224" i="1"/>
  <c r="AD224" i="1"/>
  <c r="AC224" i="1"/>
  <c r="AB224" i="1"/>
  <c r="AF223" i="1"/>
  <c r="AE223" i="1"/>
  <c r="AD223" i="1"/>
  <c r="AC223" i="1"/>
  <c r="AB223" i="1"/>
  <c r="AF222" i="1"/>
  <c r="AF220" i="1" s="1"/>
  <c r="AE222" i="1"/>
  <c r="AD222" i="1"/>
  <c r="AC222" i="1"/>
  <c r="AB222" i="1"/>
  <c r="AB220" i="1" s="1"/>
  <c r="AF221" i="1"/>
  <c r="AE221" i="1"/>
  <c r="AD221" i="1"/>
  <c r="AC221" i="1"/>
  <c r="AB221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G220" i="1"/>
  <c r="AC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AF219" i="1"/>
  <c r="AE219" i="1"/>
  <c r="AD219" i="1"/>
  <c r="AC219" i="1"/>
  <c r="AB219" i="1"/>
  <c r="AF218" i="1"/>
  <c r="AE218" i="1"/>
  <c r="AD218" i="1"/>
  <c r="AC218" i="1"/>
  <c r="AB218" i="1"/>
  <c r="AF217" i="1"/>
  <c r="AE217" i="1"/>
  <c r="AD217" i="1"/>
  <c r="AC217" i="1"/>
  <c r="AB217" i="1"/>
  <c r="AF216" i="1"/>
  <c r="AE216" i="1"/>
  <c r="AD216" i="1"/>
  <c r="AC216" i="1"/>
  <c r="AB216" i="1"/>
  <c r="AF215" i="1"/>
  <c r="AE215" i="1"/>
  <c r="AD215" i="1"/>
  <c r="AC215" i="1"/>
  <c r="AB215" i="1"/>
  <c r="AF214" i="1"/>
  <c r="AE214" i="1"/>
  <c r="AD214" i="1"/>
  <c r="AC214" i="1"/>
  <c r="AB214" i="1"/>
  <c r="AF213" i="1"/>
  <c r="AE213" i="1"/>
  <c r="AD213" i="1"/>
  <c r="AC213" i="1"/>
  <c r="AB213" i="1"/>
  <c r="AF212" i="1"/>
  <c r="AE212" i="1"/>
  <c r="AD212" i="1"/>
  <c r="AC212" i="1"/>
  <c r="AB212" i="1"/>
  <c r="AF211" i="1"/>
  <c r="AE211" i="1"/>
  <c r="AD211" i="1"/>
  <c r="AC211" i="1"/>
  <c r="AB211" i="1"/>
  <c r="AF210" i="1"/>
  <c r="AE210" i="1"/>
  <c r="AD210" i="1"/>
  <c r="AC210" i="1"/>
  <c r="AB210" i="1"/>
  <c r="AF209" i="1"/>
  <c r="AE209" i="1"/>
  <c r="AD209" i="1"/>
  <c r="AC209" i="1"/>
  <c r="AB209" i="1"/>
  <c r="AF208" i="1"/>
  <c r="AE208" i="1"/>
  <c r="AD208" i="1"/>
  <c r="AC208" i="1"/>
  <c r="AB208" i="1"/>
  <c r="AF207" i="1"/>
  <c r="AE207" i="1"/>
  <c r="AD207" i="1"/>
  <c r="AC207" i="1"/>
  <c r="AB207" i="1"/>
  <c r="AF206" i="1"/>
  <c r="AE206" i="1"/>
  <c r="AD206" i="1"/>
  <c r="AC206" i="1"/>
  <c r="AB206" i="1"/>
  <c r="AF205" i="1"/>
  <c r="AE205" i="1"/>
  <c r="AD205" i="1"/>
  <c r="AC205" i="1"/>
  <c r="AB205" i="1"/>
  <c r="AF204" i="1"/>
  <c r="AE204" i="1"/>
  <c r="AD204" i="1"/>
  <c r="AC204" i="1"/>
  <c r="AB204" i="1"/>
  <c r="AF203" i="1"/>
  <c r="AE203" i="1"/>
  <c r="AD203" i="1"/>
  <c r="AC203" i="1"/>
  <c r="AB203" i="1"/>
  <c r="AF202" i="1"/>
  <c r="AE202" i="1"/>
  <c r="AD202" i="1"/>
  <c r="AC202" i="1"/>
  <c r="AB202" i="1"/>
  <c r="AF201" i="1"/>
  <c r="AE201" i="1"/>
  <c r="AD201" i="1"/>
  <c r="AC201" i="1"/>
  <c r="AB201" i="1"/>
  <c r="AF200" i="1"/>
  <c r="AE200" i="1"/>
  <c r="AD200" i="1"/>
  <c r="AC200" i="1"/>
  <c r="AB200" i="1"/>
  <c r="AF199" i="1"/>
  <c r="AE199" i="1"/>
  <c r="AD199" i="1"/>
  <c r="AC199" i="1"/>
  <c r="AB199" i="1"/>
  <c r="AF198" i="1"/>
  <c r="AE198" i="1"/>
  <c r="AD198" i="1"/>
  <c r="AC198" i="1"/>
  <c r="AB198" i="1"/>
  <c r="AF197" i="1"/>
  <c r="AE197" i="1"/>
  <c r="AD197" i="1"/>
  <c r="AD194" i="1" s="1"/>
  <c r="AC197" i="1"/>
  <c r="AB197" i="1"/>
  <c r="AF196" i="1"/>
  <c r="AE196" i="1"/>
  <c r="AE194" i="1" s="1"/>
  <c r="AD196" i="1"/>
  <c r="AC196" i="1"/>
  <c r="AB196" i="1"/>
  <c r="AF195" i="1"/>
  <c r="AE195" i="1"/>
  <c r="AD195" i="1"/>
  <c r="AC195" i="1"/>
  <c r="AB195" i="1"/>
  <c r="BO194" i="1"/>
  <c r="BN194" i="1"/>
  <c r="BN193" i="1" s="1"/>
  <c r="BM194" i="1"/>
  <c r="BL194" i="1"/>
  <c r="BL193" i="1" s="1"/>
  <c r="BK194" i="1"/>
  <c r="BK193" i="1" s="1"/>
  <c r="BJ194" i="1"/>
  <c r="BJ193" i="1" s="1"/>
  <c r="BI194" i="1"/>
  <c r="BH194" i="1"/>
  <c r="BH193" i="1" s="1"/>
  <c r="BG194" i="1"/>
  <c r="BF194" i="1"/>
  <c r="BF193" i="1" s="1"/>
  <c r="BE194" i="1"/>
  <c r="BD194" i="1"/>
  <c r="BD193" i="1" s="1"/>
  <c r="BC194" i="1"/>
  <c r="BB194" i="1"/>
  <c r="BB193" i="1" s="1"/>
  <c r="BA194" i="1"/>
  <c r="AZ194" i="1"/>
  <c r="AZ193" i="1" s="1"/>
  <c r="AY194" i="1"/>
  <c r="AY193" i="1" s="1"/>
  <c r="AX194" i="1"/>
  <c r="AX193" i="1" s="1"/>
  <c r="AW194" i="1"/>
  <c r="AV194" i="1"/>
  <c r="AU194" i="1"/>
  <c r="AT194" i="1"/>
  <c r="AT193" i="1" s="1"/>
  <c r="AS194" i="1"/>
  <c r="AR194" i="1"/>
  <c r="AR193" i="1" s="1"/>
  <c r="AQ194" i="1"/>
  <c r="AP194" i="1"/>
  <c r="AP193" i="1" s="1"/>
  <c r="AO194" i="1"/>
  <c r="AN194" i="1"/>
  <c r="AN193" i="1" s="1"/>
  <c r="AM194" i="1"/>
  <c r="AL194" i="1"/>
  <c r="AL193" i="1" s="1"/>
  <c r="AK194" i="1"/>
  <c r="AJ194" i="1"/>
  <c r="AJ193" i="1" s="1"/>
  <c r="AI194" i="1"/>
  <c r="AH194" i="1"/>
  <c r="AG194" i="1"/>
  <c r="AG193" i="1" s="1"/>
  <c r="AC194" i="1"/>
  <c r="AC193" i="1" s="1"/>
  <c r="AA194" i="1"/>
  <c r="Z194" i="1"/>
  <c r="Z193" i="1" s="1"/>
  <c r="Y194" i="1"/>
  <c r="Y193" i="1" s="1"/>
  <c r="X194" i="1"/>
  <c r="X193" i="1" s="1"/>
  <c r="W194" i="1"/>
  <c r="W193" i="1" s="1"/>
  <c r="V194" i="1"/>
  <c r="V193" i="1" s="1"/>
  <c r="U194" i="1"/>
  <c r="U193" i="1" s="1"/>
  <c r="T194" i="1"/>
  <c r="T193" i="1" s="1"/>
  <c r="S194" i="1"/>
  <c r="R194" i="1"/>
  <c r="R193" i="1" s="1"/>
  <c r="Q194" i="1"/>
  <c r="Q193" i="1" s="1"/>
  <c r="P194" i="1"/>
  <c r="P193" i="1" s="1"/>
  <c r="O194" i="1"/>
  <c r="O193" i="1" s="1"/>
  <c r="N194" i="1"/>
  <c r="N193" i="1" s="1"/>
  <c r="M194" i="1"/>
  <c r="M193" i="1" s="1"/>
  <c r="L194" i="1"/>
  <c r="L193" i="1" s="1"/>
  <c r="K194" i="1"/>
  <c r="J194" i="1"/>
  <c r="J193" i="1" s="1"/>
  <c r="I194" i="1"/>
  <c r="I193" i="1" s="1"/>
  <c r="H194" i="1"/>
  <c r="H193" i="1" s="1"/>
  <c r="G194" i="1"/>
  <c r="G193" i="1" s="1"/>
  <c r="F194" i="1"/>
  <c r="F193" i="1" s="1"/>
  <c r="E194" i="1"/>
  <c r="E193" i="1" s="1"/>
  <c r="BO193" i="1"/>
  <c r="BG193" i="1"/>
  <c r="BC193" i="1"/>
  <c r="AV193" i="1"/>
  <c r="AU193" i="1"/>
  <c r="AQ193" i="1"/>
  <c r="AM193" i="1"/>
  <c r="AI193" i="1"/>
  <c r="AA193" i="1"/>
  <c r="S193" i="1"/>
  <c r="K193" i="1"/>
  <c r="AF192" i="1"/>
  <c r="AE192" i="1"/>
  <c r="AD192" i="1"/>
  <c r="AC192" i="1"/>
  <c r="AB192" i="1"/>
  <c r="AF191" i="1"/>
  <c r="AE191" i="1"/>
  <c r="AD191" i="1"/>
  <c r="AC191" i="1"/>
  <c r="AB191" i="1"/>
  <c r="AF190" i="1"/>
  <c r="AE190" i="1"/>
  <c r="AD190" i="1"/>
  <c r="AC190" i="1"/>
  <c r="AB190" i="1"/>
  <c r="AF189" i="1"/>
  <c r="AE189" i="1"/>
  <c r="AD189" i="1"/>
  <c r="AC189" i="1"/>
  <c r="AB189" i="1"/>
  <c r="AF188" i="1"/>
  <c r="AE188" i="1"/>
  <c r="AD188" i="1"/>
  <c r="AC188" i="1"/>
  <c r="AB188" i="1"/>
  <c r="AF187" i="1"/>
  <c r="AE187" i="1"/>
  <c r="AD187" i="1"/>
  <c r="AC187" i="1"/>
  <c r="AB187" i="1"/>
  <c r="AF186" i="1"/>
  <c r="AE186" i="1"/>
  <c r="AD186" i="1"/>
  <c r="AC186" i="1"/>
  <c r="AB186" i="1"/>
  <c r="AF185" i="1"/>
  <c r="AE185" i="1"/>
  <c r="AD185" i="1"/>
  <c r="AC185" i="1"/>
  <c r="AB185" i="1"/>
  <c r="AF184" i="1"/>
  <c r="AE184" i="1"/>
  <c r="AD184" i="1"/>
  <c r="AC184" i="1"/>
  <c r="AB184" i="1"/>
  <c r="AF183" i="1"/>
  <c r="AE183" i="1"/>
  <c r="AD183" i="1"/>
  <c r="AC183" i="1"/>
  <c r="AB183" i="1"/>
  <c r="AF182" i="1"/>
  <c r="AE182" i="1"/>
  <c r="AD182" i="1"/>
  <c r="AC182" i="1"/>
  <c r="AB182" i="1"/>
  <c r="AF181" i="1"/>
  <c r="AE181" i="1"/>
  <c r="AD181" i="1"/>
  <c r="AC181" i="1"/>
  <c r="AB181" i="1"/>
  <c r="AF180" i="1"/>
  <c r="AE180" i="1"/>
  <c r="AD180" i="1"/>
  <c r="AC180" i="1"/>
  <c r="AB180" i="1"/>
  <c r="AF179" i="1"/>
  <c r="AE179" i="1"/>
  <c r="AD179" i="1"/>
  <c r="AC179" i="1"/>
  <c r="AB179" i="1"/>
  <c r="AF178" i="1"/>
  <c r="AE178" i="1"/>
  <c r="AD178" i="1"/>
  <c r="AC178" i="1"/>
  <c r="AB178" i="1"/>
  <c r="BO177" i="1"/>
  <c r="BO176" i="1" s="1"/>
  <c r="BN177" i="1"/>
  <c r="BN176" i="1" s="1"/>
  <c r="BM177" i="1"/>
  <c r="BL177" i="1"/>
  <c r="BL176" i="1" s="1"/>
  <c r="BK177" i="1"/>
  <c r="BK176" i="1" s="1"/>
  <c r="BJ177" i="1"/>
  <c r="BJ176" i="1" s="1"/>
  <c r="BI177" i="1"/>
  <c r="BH177" i="1"/>
  <c r="BH176" i="1" s="1"/>
  <c r="BG177" i="1"/>
  <c r="BG176" i="1" s="1"/>
  <c r="BF177" i="1"/>
  <c r="BF176" i="1" s="1"/>
  <c r="BE177" i="1"/>
  <c r="BD177" i="1"/>
  <c r="BD176" i="1" s="1"/>
  <c r="BC177" i="1"/>
  <c r="BC176" i="1" s="1"/>
  <c r="BB177" i="1"/>
  <c r="BB176" i="1" s="1"/>
  <c r="BA177" i="1"/>
  <c r="AZ177" i="1"/>
  <c r="AY177" i="1"/>
  <c r="AY176" i="1" s="1"/>
  <c r="AX177" i="1"/>
  <c r="AX176" i="1" s="1"/>
  <c r="AW177" i="1"/>
  <c r="AV177" i="1"/>
  <c r="AV176" i="1" s="1"/>
  <c r="AU177" i="1"/>
  <c r="AU176" i="1" s="1"/>
  <c r="AT177" i="1"/>
  <c r="AT176" i="1" s="1"/>
  <c r="AS177" i="1"/>
  <c r="AR177" i="1"/>
  <c r="AR176" i="1" s="1"/>
  <c r="AQ177" i="1"/>
  <c r="AQ176" i="1" s="1"/>
  <c r="AP177" i="1"/>
  <c r="AP176" i="1" s="1"/>
  <c r="AO177" i="1"/>
  <c r="AN177" i="1"/>
  <c r="AN176" i="1" s="1"/>
  <c r="AM177" i="1"/>
  <c r="AM176" i="1" s="1"/>
  <c r="AL177" i="1"/>
  <c r="AL176" i="1" s="1"/>
  <c r="AK177" i="1"/>
  <c r="AJ177" i="1"/>
  <c r="AJ176" i="1" s="1"/>
  <c r="AI177" i="1"/>
  <c r="AI176" i="1" s="1"/>
  <c r="AH177" i="1"/>
  <c r="AH176" i="1" s="1"/>
  <c r="AG177" i="1"/>
  <c r="AD177" i="1"/>
  <c r="AD176" i="1" s="1"/>
  <c r="AA177" i="1"/>
  <c r="AA176" i="1" s="1"/>
  <c r="Z177" i="1"/>
  <c r="Z176" i="1" s="1"/>
  <c r="Y177" i="1"/>
  <c r="Y176" i="1" s="1"/>
  <c r="X177" i="1"/>
  <c r="X176" i="1" s="1"/>
  <c r="W177" i="1"/>
  <c r="W176" i="1" s="1"/>
  <c r="V177" i="1"/>
  <c r="V176" i="1" s="1"/>
  <c r="U177" i="1"/>
  <c r="T177" i="1"/>
  <c r="T176" i="1" s="1"/>
  <c r="S177" i="1"/>
  <c r="S176" i="1" s="1"/>
  <c r="R177" i="1"/>
  <c r="R176" i="1" s="1"/>
  <c r="Q177" i="1"/>
  <c r="Q176" i="1" s="1"/>
  <c r="P177" i="1"/>
  <c r="P176" i="1" s="1"/>
  <c r="O177" i="1"/>
  <c r="O176" i="1" s="1"/>
  <c r="N177" i="1"/>
  <c r="N176" i="1" s="1"/>
  <c r="M177" i="1"/>
  <c r="L177" i="1"/>
  <c r="L176" i="1" s="1"/>
  <c r="K177" i="1"/>
  <c r="K176" i="1" s="1"/>
  <c r="J177" i="1"/>
  <c r="J176" i="1" s="1"/>
  <c r="I177" i="1"/>
  <c r="I176" i="1" s="1"/>
  <c r="H177" i="1"/>
  <c r="H176" i="1" s="1"/>
  <c r="G177" i="1"/>
  <c r="G176" i="1" s="1"/>
  <c r="F177" i="1"/>
  <c r="F176" i="1" s="1"/>
  <c r="E177" i="1"/>
  <c r="BM176" i="1"/>
  <c r="BI176" i="1"/>
  <c r="BE176" i="1"/>
  <c r="BA176" i="1"/>
  <c r="AZ176" i="1"/>
  <c r="AW176" i="1"/>
  <c r="AS176" i="1"/>
  <c r="AO176" i="1"/>
  <c r="AK176" i="1"/>
  <c r="AG176" i="1"/>
  <c r="U176" i="1"/>
  <c r="M176" i="1"/>
  <c r="E176" i="1"/>
  <c r="AF175" i="1"/>
  <c r="AE175" i="1"/>
  <c r="AD175" i="1"/>
  <c r="AC175" i="1"/>
  <c r="AB175" i="1"/>
  <c r="AF174" i="1"/>
  <c r="AE174" i="1"/>
  <c r="AD174" i="1"/>
  <c r="AC174" i="1"/>
  <c r="AB174" i="1"/>
  <c r="AF173" i="1"/>
  <c r="AE173" i="1"/>
  <c r="AD173" i="1"/>
  <c r="AC173" i="1"/>
  <c r="AB173" i="1"/>
  <c r="AF172" i="1"/>
  <c r="AE172" i="1"/>
  <c r="AE169" i="1" s="1"/>
  <c r="AD172" i="1"/>
  <c r="AC172" i="1"/>
  <c r="AB172" i="1"/>
  <c r="AF171" i="1"/>
  <c r="AF169" i="1" s="1"/>
  <c r="AE171" i="1"/>
  <c r="AD171" i="1"/>
  <c r="AC171" i="1"/>
  <c r="AB171" i="1"/>
  <c r="AB169" i="1" s="1"/>
  <c r="AF170" i="1"/>
  <c r="AE170" i="1"/>
  <c r="AD170" i="1"/>
  <c r="AC170" i="1"/>
  <c r="AB170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AF168" i="1"/>
  <c r="AE168" i="1"/>
  <c r="AD168" i="1"/>
  <c r="AC168" i="1"/>
  <c r="AC165" i="1" s="1"/>
  <c r="AB168" i="1"/>
  <c r="AF167" i="1"/>
  <c r="AF165" i="1" s="1"/>
  <c r="AE167" i="1"/>
  <c r="AD167" i="1"/>
  <c r="AD165" i="1" s="1"/>
  <c r="AC167" i="1"/>
  <c r="AB167" i="1"/>
  <c r="AF166" i="1"/>
  <c r="AE166" i="1"/>
  <c r="AD166" i="1"/>
  <c r="AC166" i="1"/>
  <c r="AB166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AF164" i="1"/>
  <c r="AE164" i="1"/>
  <c r="AD164" i="1"/>
  <c r="AC164" i="1"/>
  <c r="AB164" i="1"/>
  <c r="AF163" i="1"/>
  <c r="AE163" i="1"/>
  <c r="AD163" i="1"/>
  <c r="AC163" i="1"/>
  <c r="AB163" i="1"/>
  <c r="AF162" i="1"/>
  <c r="AE162" i="1"/>
  <c r="AD162" i="1"/>
  <c r="AC162" i="1"/>
  <c r="AB162" i="1"/>
  <c r="AF161" i="1"/>
  <c r="AE161" i="1"/>
  <c r="AD161" i="1"/>
  <c r="AC161" i="1"/>
  <c r="AB161" i="1"/>
  <c r="AF160" i="1"/>
  <c r="AE160" i="1"/>
  <c r="AD160" i="1"/>
  <c r="AC160" i="1"/>
  <c r="AB160" i="1"/>
  <c r="AF159" i="1"/>
  <c r="AE159" i="1"/>
  <c r="AD159" i="1"/>
  <c r="AC159" i="1"/>
  <c r="AB159" i="1"/>
  <c r="AF158" i="1"/>
  <c r="AE158" i="1"/>
  <c r="AD158" i="1"/>
  <c r="AC158" i="1"/>
  <c r="AB158" i="1"/>
  <c r="AF157" i="1"/>
  <c r="AE157" i="1"/>
  <c r="AD157" i="1"/>
  <c r="AC157" i="1"/>
  <c r="AB157" i="1"/>
  <c r="AL156" i="1"/>
  <c r="AF156" i="1"/>
  <c r="AE156" i="1"/>
  <c r="AD156" i="1"/>
  <c r="AC156" i="1"/>
  <c r="AF155" i="1"/>
  <c r="AE155" i="1"/>
  <c r="AD155" i="1"/>
  <c r="AC155" i="1"/>
  <c r="AB155" i="1"/>
  <c r="AF154" i="1"/>
  <c r="AE154" i="1"/>
  <c r="AD154" i="1"/>
  <c r="AC154" i="1"/>
  <c r="AB154" i="1"/>
  <c r="AF153" i="1"/>
  <c r="AE153" i="1"/>
  <c r="AD153" i="1"/>
  <c r="AC153" i="1"/>
  <c r="AB153" i="1"/>
  <c r="AF152" i="1"/>
  <c r="AE152" i="1"/>
  <c r="AD152" i="1"/>
  <c r="AC152" i="1"/>
  <c r="AB152" i="1"/>
  <c r="AF151" i="1"/>
  <c r="AE151" i="1"/>
  <c r="AD151" i="1"/>
  <c r="AC151" i="1"/>
  <c r="AC148" i="1" s="1"/>
  <c r="AB151" i="1"/>
  <c r="AF150" i="1"/>
  <c r="AF148" i="1" s="1"/>
  <c r="AE150" i="1"/>
  <c r="AD150" i="1"/>
  <c r="AD148" i="1" s="1"/>
  <c r="AC150" i="1"/>
  <c r="AB150" i="1"/>
  <c r="AF149" i="1"/>
  <c r="AE149" i="1"/>
  <c r="AD149" i="1"/>
  <c r="AC149" i="1"/>
  <c r="AB149" i="1"/>
  <c r="BO148" i="1"/>
  <c r="BO136" i="1" s="1"/>
  <c r="BN148" i="1"/>
  <c r="BM148" i="1"/>
  <c r="BL148" i="1"/>
  <c r="BL136" i="1" s="1"/>
  <c r="BK148" i="1"/>
  <c r="BK136" i="1" s="1"/>
  <c r="BJ148" i="1"/>
  <c r="BI148" i="1"/>
  <c r="BH148" i="1"/>
  <c r="BH136" i="1" s="1"/>
  <c r="BG148" i="1"/>
  <c r="BG136" i="1" s="1"/>
  <c r="BF148" i="1"/>
  <c r="BE148" i="1"/>
  <c r="BD148" i="1"/>
  <c r="BD136" i="1" s="1"/>
  <c r="BC148" i="1"/>
  <c r="BC136" i="1" s="1"/>
  <c r="BB148" i="1"/>
  <c r="BA148" i="1"/>
  <c r="AZ148" i="1"/>
  <c r="AZ136" i="1" s="1"/>
  <c r="AY148" i="1"/>
  <c r="AY136" i="1" s="1"/>
  <c r="AX148" i="1"/>
  <c r="AW148" i="1"/>
  <c r="AV148" i="1"/>
  <c r="AV136" i="1" s="1"/>
  <c r="AU148" i="1"/>
  <c r="AU136" i="1" s="1"/>
  <c r="AT148" i="1"/>
  <c r="AS148" i="1"/>
  <c r="AR148" i="1"/>
  <c r="AR136" i="1" s="1"/>
  <c r="AQ148" i="1"/>
  <c r="AQ136" i="1" s="1"/>
  <c r="AP148" i="1"/>
  <c r="AO148" i="1"/>
  <c r="AN148" i="1"/>
  <c r="AN136" i="1" s="1"/>
  <c r="AM148" i="1"/>
  <c r="AM136" i="1" s="1"/>
  <c r="AL148" i="1"/>
  <c r="AK148" i="1"/>
  <c r="AJ148" i="1"/>
  <c r="AJ136" i="1" s="1"/>
  <c r="AI148" i="1"/>
  <c r="AI136" i="1" s="1"/>
  <c r="AH148" i="1"/>
  <c r="AG148" i="1"/>
  <c r="AG136" i="1" s="1"/>
  <c r="AB148" i="1"/>
  <c r="AA148" i="1"/>
  <c r="AA136" i="1" s="1"/>
  <c r="Z148" i="1"/>
  <c r="Z136" i="1" s="1"/>
  <c r="Y148" i="1"/>
  <c r="X148" i="1"/>
  <c r="X136" i="1" s="1"/>
  <c r="W148" i="1"/>
  <c r="W136" i="1" s="1"/>
  <c r="V148" i="1"/>
  <c r="U148" i="1"/>
  <c r="T148" i="1"/>
  <c r="T136" i="1" s="1"/>
  <c r="S148" i="1"/>
  <c r="S136" i="1" s="1"/>
  <c r="R148" i="1"/>
  <c r="R136" i="1" s="1"/>
  <c r="Q148" i="1"/>
  <c r="P148" i="1"/>
  <c r="P136" i="1" s="1"/>
  <c r="O148" i="1"/>
  <c r="O136" i="1" s="1"/>
  <c r="N148" i="1"/>
  <c r="M148" i="1"/>
  <c r="L148" i="1"/>
  <c r="L136" i="1" s="1"/>
  <c r="K148" i="1"/>
  <c r="K136" i="1" s="1"/>
  <c r="J148" i="1"/>
  <c r="J136" i="1" s="1"/>
  <c r="I148" i="1"/>
  <c r="H148" i="1"/>
  <c r="H136" i="1" s="1"/>
  <c r="G148" i="1"/>
  <c r="G136" i="1" s="1"/>
  <c r="F148" i="1"/>
  <c r="F136" i="1" s="1"/>
  <c r="E148" i="1"/>
  <c r="AF147" i="1"/>
  <c r="AE147" i="1"/>
  <c r="AD147" i="1"/>
  <c r="AC147" i="1"/>
  <c r="AB147" i="1"/>
  <c r="AF146" i="1"/>
  <c r="AE146" i="1"/>
  <c r="AD146" i="1"/>
  <c r="AC146" i="1"/>
  <c r="AB146" i="1"/>
  <c r="AF145" i="1"/>
  <c r="AE145" i="1"/>
  <c r="AD145" i="1"/>
  <c r="AC145" i="1"/>
  <c r="AB145" i="1"/>
  <c r="AF144" i="1"/>
  <c r="AE144" i="1"/>
  <c r="AD144" i="1"/>
  <c r="AC144" i="1"/>
  <c r="AB144" i="1"/>
  <c r="AF143" i="1"/>
  <c r="AE143" i="1"/>
  <c r="AD143" i="1"/>
  <c r="AC143" i="1"/>
  <c r="AB143" i="1"/>
  <c r="AF142" i="1"/>
  <c r="AE142" i="1"/>
  <c r="AD142" i="1"/>
  <c r="AC142" i="1"/>
  <c r="AB142" i="1"/>
  <c r="AF141" i="1"/>
  <c r="AE141" i="1"/>
  <c r="AD141" i="1"/>
  <c r="AC141" i="1"/>
  <c r="AB141" i="1"/>
  <c r="AF140" i="1"/>
  <c r="AE140" i="1"/>
  <c r="AD140" i="1"/>
  <c r="AC140" i="1"/>
  <c r="AB140" i="1"/>
  <c r="AF139" i="1"/>
  <c r="AE139" i="1"/>
  <c r="AD139" i="1"/>
  <c r="AC139" i="1"/>
  <c r="AB139" i="1"/>
  <c r="AF138" i="1"/>
  <c r="AE138" i="1"/>
  <c r="AD138" i="1"/>
  <c r="AC138" i="1"/>
  <c r="AC136" i="1" s="1"/>
  <c r="AB138" i="1"/>
  <c r="AF137" i="1"/>
  <c r="AE137" i="1"/>
  <c r="AD137" i="1"/>
  <c r="AC137" i="1"/>
  <c r="AB137" i="1"/>
  <c r="BN136" i="1"/>
  <c r="BM136" i="1"/>
  <c r="BJ136" i="1"/>
  <c r="BI136" i="1"/>
  <c r="BF136" i="1"/>
  <c r="BE136" i="1"/>
  <c r="BB136" i="1"/>
  <c r="BA136" i="1"/>
  <c r="AX136" i="1"/>
  <c r="AW136" i="1"/>
  <c r="AT136" i="1"/>
  <c r="AS136" i="1"/>
  <c r="AP136" i="1"/>
  <c r="AO136" i="1"/>
  <c r="AK136" i="1"/>
  <c r="AH136" i="1"/>
  <c r="Y136" i="1"/>
  <c r="V136" i="1"/>
  <c r="U136" i="1"/>
  <c r="Q136" i="1"/>
  <c r="N136" i="1"/>
  <c r="M136" i="1"/>
  <c r="I136" i="1"/>
  <c r="E136" i="1"/>
  <c r="AF135" i="1"/>
  <c r="AE135" i="1"/>
  <c r="AD135" i="1"/>
  <c r="AC135" i="1"/>
  <c r="AB135" i="1"/>
  <c r="AF134" i="1"/>
  <c r="AE134" i="1"/>
  <c r="AD134" i="1"/>
  <c r="AD131" i="1" s="1"/>
  <c r="AC134" i="1"/>
  <c r="AB134" i="1"/>
  <c r="AF133" i="1"/>
  <c r="AE133" i="1"/>
  <c r="AE131" i="1" s="1"/>
  <c r="AD133" i="1"/>
  <c r="AC133" i="1"/>
  <c r="AB133" i="1"/>
  <c r="AF132" i="1"/>
  <c r="AE132" i="1"/>
  <c r="AD132" i="1"/>
  <c r="AC132" i="1"/>
  <c r="AB132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C131" i="1"/>
  <c r="AA131" i="1"/>
  <c r="Z131" i="1"/>
  <c r="Y131" i="1"/>
  <c r="X131" i="1"/>
  <c r="W131" i="1"/>
  <c r="V131" i="1"/>
  <c r="U131" i="1"/>
  <c r="T131" i="1"/>
  <c r="S131" i="1"/>
  <c r="R131" i="1"/>
  <c r="Q131" i="1"/>
  <c r="Q119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AF130" i="1"/>
  <c r="AF127" i="1" s="1"/>
  <c r="AE130" i="1"/>
  <c r="AD130" i="1"/>
  <c r="AC130" i="1"/>
  <c r="AB130" i="1"/>
  <c r="AB127" i="1" s="1"/>
  <c r="AF129" i="1"/>
  <c r="AE129" i="1"/>
  <c r="AD129" i="1"/>
  <c r="AC129" i="1"/>
  <c r="AC127" i="1" s="1"/>
  <c r="AB129" i="1"/>
  <c r="AF128" i="1"/>
  <c r="AE128" i="1"/>
  <c r="AD128" i="1"/>
  <c r="AC128" i="1"/>
  <c r="AB128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E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AF126" i="1"/>
  <c r="AE126" i="1"/>
  <c r="AD126" i="1"/>
  <c r="AC126" i="1"/>
  <c r="AB126" i="1"/>
  <c r="AF124" i="1"/>
  <c r="AE124" i="1"/>
  <c r="AE120" i="1" s="1"/>
  <c r="AD124" i="1"/>
  <c r="AC124" i="1"/>
  <c r="AB124" i="1"/>
  <c r="AF123" i="1"/>
  <c r="AF120" i="1" s="1"/>
  <c r="AE123" i="1"/>
  <c r="AD123" i="1"/>
  <c r="AC123" i="1"/>
  <c r="AB123" i="1"/>
  <c r="AB120" i="1" s="1"/>
  <c r="AF122" i="1"/>
  <c r="AE122" i="1"/>
  <c r="AD122" i="1"/>
  <c r="AC122" i="1"/>
  <c r="AC120" i="1" s="1"/>
  <c r="AB122" i="1"/>
  <c r="AF121" i="1"/>
  <c r="AE121" i="1"/>
  <c r="AD121" i="1"/>
  <c r="AC121" i="1"/>
  <c r="AB121" i="1"/>
  <c r="BO120" i="1"/>
  <c r="BN120" i="1"/>
  <c r="BN119" i="1" s="1"/>
  <c r="BM120" i="1"/>
  <c r="BL120" i="1"/>
  <c r="BK120" i="1"/>
  <c r="BJ120" i="1"/>
  <c r="BJ119" i="1" s="1"/>
  <c r="BI120" i="1"/>
  <c r="BH120" i="1"/>
  <c r="BG120" i="1"/>
  <c r="BF120" i="1"/>
  <c r="BE120" i="1"/>
  <c r="BD120" i="1"/>
  <c r="BC120" i="1"/>
  <c r="BB120" i="1"/>
  <c r="BB119" i="1" s="1"/>
  <c r="BA120" i="1"/>
  <c r="AZ120" i="1"/>
  <c r="AY120" i="1"/>
  <c r="AX120" i="1"/>
  <c r="AW120" i="1"/>
  <c r="AV120" i="1"/>
  <c r="AU120" i="1"/>
  <c r="AT120" i="1"/>
  <c r="AT119" i="1" s="1"/>
  <c r="AS120" i="1"/>
  <c r="AR120" i="1"/>
  <c r="AQ120" i="1"/>
  <c r="AP120" i="1"/>
  <c r="AP119" i="1" s="1"/>
  <c r="AO120" i="1"/>
  <c r="AN120" i="1"/>
  <c r="AM120" i="1"/>
  <c r="AL120" i="1"/>
  <c r="AK120" i="1"/>
  <c r="AJ120" i="1"/>
  <c r="AI120" i="1"/>
  <c r="AH120" i="1"/>
  <c r="AG120" i="1"/>
  <c r="AA120" i="1"/>
  <c r="AA119" i="1" s="1"/>
  <c r="Z120" i="1"/>
  <c r="Z119" i="1" s="1"/>
  <c r="Y120" i="1"/>
  <c r="X120" i="1"/>
  <c r="W120" i="1"/>
  <c r="W119" i="1" s="1"/>
  <c r="V120" i="1"/>
  <c r="U120" i="1"/>
  <c r="T120" i="1"/>
  <c r="S120" i="1"/>
  <c r="S119" i="1" s="1"/>
  <c r="R120" i="1"/>
  <c r="R119" i="1" s="1"/>
  <c r="Q120" i="1"/>
  <c r="P120" i="1"/>
  <c r="O120" i="1"/>
  <c r="O119" i="1" s="1"/>
  <c r="N120" i="1"/>
  <c r="M120" i="1"/>
  <c r="L120" i="1"/>
  <c r="K120" i="1"/>
  <c r="K119" i="1" s="1"/>
  <c r="J120" i="1"/>
  <c r="I120" i="1"/>
  <c r="H120" i="1"/>
  <c r="G120" i="1"/>
  <c r="G119" i="1" s="1"/>
  <c r="F120" i="1"/>
  <c r="E120" i="1"/>
  <c r="BF119" i="1"/>
  <c r="AX119" i="1"/>
  <c r="AH119" i="1"/>
  <c r="J119" i="1"/>
  <c r="F119" i="1"/>
  <c r="AF118" i="1"/>
  <c r="AE118" i="1"/>
  <c r="AD118" i="1"/>
  <c r="AC118" i="1"/>
  <c r="AB118" i="1"/>
  <c r="AF117" i="1"/>
  <c r="AE117" i="1"/>
  <c r="AD117" i="1"/>
  <c r="AC117" i="1"/>
  <c r="AB117" i="1"/>
  <c r="AF116" i="1"/>
  <c r="AE116" i="1"/>
  <c r="AD116" i="1"/>
  <c r="AC116" i="1"/>
  <c r="AB116" i="1"/>
  <c r="AF115" i="1"/>
  <c r="AE115" i="1"/>
  <c r="AD115" i="1"/>
  <c r="AC115" i="1"/>
  <c r="AB115" i="1"/>
  <c r="AF114" i="1"/>
  <c r="AE114" i="1"/>
  <c r="AD114" i="1"/>
  <c r="AC114" i="1"/>
  <c r="AB114" i="1"/>
  <c r="AF113" i="1"/>
  <c r="AE113" i="1"/>
  <c r="AE111" i="1" s="1"/>
  <c r="AD113" i="1"/>
  <c r="AC113" i="1"/>
  <c r="AB113" i="1"/>
  <c r="AF112" i="1"/>
  <c r="AE112" i="1"/>
  <c r="AD112" i="1"/>
  <c r="AC112" i="1"/>
  <c r="AB112" i="1"/>
  <c r="AB111" i="1" s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F110" i="1"/>
  <c r="AE110" i="1"/>
  <c r="AD110" i="1"/>
  <c r="AC110" i="1"/>
  <c r="AB110" i="1"/>
  <c r="AF109" i="1"/>
  <c r="AE109" i="1"/>
  <c r="AD109" i="1"/>
  <c r="AC109" i="1"/>
  <c r="AB109" i="1"/>
  <c r="AF108" i="1"/>
  <c r="AE108" i="1"/>
  <c r="AD108" i="1"/>
  <c r="AC108" i="1"/>
  <c r="AB108" i="1"/>
  <c r="AF107" i="1"/>
  <c r="AE107" i="1"/>
  <c r="AD107" i="1"/>
  <c r="AC107" i="1"/>
  <c r="AB107" i="1"/>
  <c r="AF106" i="1"/>
  <c r="AF104" i="1" s="1"/>
  <c r="AE106" i="1"/>
  <c r="AD106" i="1"/>
  <c r="AC106" i="1"/>
  <c r="AB106" i="1"/>
  <c r="AB104" i="1" s="1"/>
  <c r="AF105" i="1"/>
  <c r="AE105" i="1"/>
  <c r="AD105" i="1"/>
  <c r="AD104" i="1" s="1"/>
  <c r="AC105" i="1"/>
  <c r="AB105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F103" i="1"/>
  <c r="AE103" i="1"/>
  <c r="AD103" i="1"/>
  <c r="AC103" i="1"/>
  <c r="AB103" i="1"/>
  <c r="AF102" i="1"/>
  <c r="AE102" i="1"/>
  <c r="AD102" i="1"/>
  <c r="AC102" i="1"/>
  <c r="AB102" i="1"/>
  <c r="AF101" i="1"/>
  <c r="AE101" i="1"/>
  <c r="AD101" i="1"/>
  <c r="AC101" i="1"/>
  <c r="AB101" i="1"/>
  <c r="AF100" i="1"/>
  <c r="AE100" i="1"/>
  <c r="AD100" i="1"/>
  <c r="AC100" i="1"/>
  <c r="AB100" i="1"/>
  <c r="AB98" i="1" s="1"/>
  <c r="AF99" i="1"/>
  <c r="AE99" i="1"/>
  <c r="AD99" i="1"/>
  <c r="AC99" i="1"/>
  <c r="AC98" i="1" s="1"/>
  <c r="AB99" i="1"/>
  <c r="BO98" i="1"/>
  <c r="BN98" i="1"/>
  <c r="BM98" i="1"/>
  <c r="BM97" i="1" s="1"/>
  <c r="BL98" i="1"/>
  <c r="BK98" i="1"/>
  <c r="BJ98" i="1"/>
  <c r="BI98" i="1"/>
  <c r="BI97" i="1" s="1"/>
  <c r="BH98" i="1"/>
  <c r="BG98" i="1"/>
  <c r="BF98" i="1"/>
  <c r="BE98" i="1"/>
  <c r="BE97" i="1" s="1"/>
  <c r="BD98" i="1"/>
  <c r="BC98" i="1"/>
  <c r="BB98" i="1"/>
  <c r="BA98" i="1"/>
  <c r="BA97" i="1" s="1"/>
  <c r="AZ98" i="1"/>
  <c r="AY98" i="1"/>
  <c r="AX98" i="1"/>
  <c r="AW98" i="1"/>
  <c r="AW97" i="1" s="1"/>
  <c r="AV98" i="1"/>
  <c r="AU98" i="1"/>
  <c r="AT98" i="1"/>
  <c r="AS98" i="1"/>
  <c r="AS97" i="1" s="1"/>
  <c r="AR98" i="1"/>
  <c r="AQ98" i="1"/>
  <c r="AP98" i="1"/>
  <c r="AO98" i="1"/>
  <c r="AO97" i="1" s="1"/>
  <c r="AN98" i="1"/>
  <c r="AM98" i="1"/>
  <c r="AL98" i="1"/>
  <c r="AK98" i="1"/>
  <c r="AK97" i="1" s="1"/>
  <c r="AJ98" i="1"/>
  <c r="AI98" i="1"/>
  <c r="AH98" i="1"/>
  <c r="AG98" i="1"/>
  <c r="AG97" i="1" s="1"/>
  <c r="AA98" i="1"/>
  <c r="Z98" i="1"/>
  <c r="Z97" i="1" s="1"/>
  <c r="Y98" i="1"/>
  <c r="Y97" i="1" s="1"/>
  <c r="X98" i="1"/>
  <c r="W98" i="1"/>
  <c r="V98" i="1"/>
  <c r="V97" i="1" s="1"/>
  <c r="U98" i="1"/>
  <c r="U97" i="1" s="1"/>
  <c r="T98" i="1"/>
  <c r="S98" i="1"/>
  <c r="R98" i="1"/>
  <c r="R97" i="1" s="1"/>
  <c r="Q98" i="1"/>
  <c r="Q97" i="1" s="1"/>
  <c r="P98" i="1"/>
  <c r="O98" i="1"/>
  <c r="N98" i="1"/>
  <c r="N97" i="1" s="1"/>
  <c r="M98" i="1"/>
  <c r="M97" i="1" s="1"/>
  <c r="L98" i="1"/>
  <c r="K98" i="1"/>
  <c r="J98" i="1"/>
  <c r="J97" i="1" s="1"/>
  <c r="I98" i="1"/>
  <c r="I97" i="1" s="1"/>
  <c r="H98" i="1"/>
  <c r="G98" i="1"/>
  <c r="F98" i="1"/>
  <c r="F97" i="1" s="1"/>
  <c r="E98" i="1"/>
  <c r="E97" i="1" s="1"/>
  <c r="BO97" i="1"/>
  <c r="BL97" i="1"/>
  <c r="BK97" i="1"/>
  <c r="BH97" i="1"/>
  <c r="BG97" i="1"/>
  <c r="BD97" i="1"/>
  <c r="BC97" i="1"/>
  <c r="AZ97" i="1"/>
  <c r="AY97" i="1"/>
  <c r="AV97" i="1"/>
  <c r="AU97" i="1"/>
  <c r="AR97" i="1"/>
  <c r="AQ97" i="1"/>
  <c r="AN97" i="1"/>
  <c r="AM97" i="1"/>
  <c r="AJ97" i="1"/>
  <c r="AI97" i="1"/>
  <c r="AA97" i="1"/>
  <c r="X97" i="1"/>
  <c r="W97" i="1"/>
  <c r="T97" i="1"/>
  <c r="S97" i="1"/>
  <c r="P97" i="1"/>
  <c r="O97" i="1"/>
  <c r="L97" i="1"/>
  <c r="K97" i="1"/>
  <c r="H97" i="1"/>
  <c r="G97" i="1"/>
  <c r="AF96" i="1"/>
  <c r="AE96" i="1"/>
  <c r="AD96" i="1"/>
  <c r="AC96" i="1"/>
  <c r="AB96" i="1"/>
  <c r="AF95" i="1"/>
  <c r="AE95" i="1"/>
  <c r="AD95" i="1"/>
  <c r="AC95" i="1"/>
  <c r="AB95" i="1"/>
  <c r="AF94" i="1"/>
  <c r="AE94" i="1"/>
  <c r="AD94" i="1"/>
  <c r="AC94" i="1"/>
  <c r="AB94" i="1"/>
  <c r="AF93" i="1"/>
  <c r="AE93" i="1"/>
  <c r="AD93" i="1"/>
  <c r="AC93" i="1"/>
  <c r="AB93" i="1"/>
  <c r="AF92" i="1"/>
  <c r="AE92" i="1"/>
  <c r="AD92" i="1"/>
  <c r="AC92" i="1"/>
  <c r="AB92" i="1"/>
  <c r="AF91" i="1"/>
  <c r="AE91" i="1"/>
  <c r="AD91" i="1"/>
  <c r="AC91" i="1"/>
  <c r="AB91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F89" i="1"/>
  <c r="AE89" i="1"/>
  <c r="AD89" i="1"/>
  <c r="AC89" i="1"/>
  <c r="AB89" i="1"/>
  <c r="AF88" i="1"/>
  <c r="AE88" i="1"/>
  <c r="AD88" i="1"/>
  <c r="AC88" i="1"/>
  <c r="AB88" i="1"/>
  <c r="AF87" i="1"/>
  <c r="AE87" i="1"/>
  <c r="AD87" i="1"/>
  <c r="AC87" i="1"/>
  <c r="AB87" i="1"/>
  <c r="AF86" i="1"/>
  <c r="AE86" i="1"/>
  <c r="AD86" i="1"/>
  <c r="AC86" i="1"/>
  <c r="AB86" i="1"/>
  <c r="AF85" i="1"/>
  <c r="AE85" i="1"/>
  <c r="AD85" i="1"/>
  <c r="AC85" i="1"/>
  <c r="AB85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F83" i="1"/>
  <c r="AE83" i="1"/>
  <c r="AD83" i="1"/>
  <c r="AC83" i="1"/>
  <c r="AB83" i="1"/>
  <c r="AF82" i="1"/>
  <c r="AE82" i="1"/>
  <c r="AD82" i="1"/>
  <c r="AC82" i="1"/>
  <c r="AB82" i="1"/>
  <c r="AF81" i="1"/>
  <c r="AE81" i="1"/>
  <c r="AD81" i="1"/>
  <c r="AC81" i="1"/>
  <c r="AB81" i="1"/>
  <c r="AF80" i="1"/>
  <c r="AE80" i="1"/>
  <c r="AD80" i="1"/>
  <c r="AC80" i="1"/>
  <c r="AB80" i="1"/>
  <c r="AF79" i="1"/>
  <c r="AE79" i="1"/>
  <c r="AD79" i="1"/>
  <c r="AC79" i="1"/>
  <c r="AB79" i="1"/>
  <c r="AF78" i="1"/>
  <c r="AE78" i="1"/>
  <c r="AD78" i="1"/>
  <c r="AC78" i="1"/>
  <c r="AB78" i="1"/>
  <c r="AF77" i="1"/>
  <c r="AE77" i="1"/>
  <c r="AD77" i="1"/>
  <c r="AC77" i="1"/>
  <c r="AB77" i="1"/>
  <c r="AF76" i="1"/>
  <c r="AE76" i="1"/>
  <c r="AD76" i="1"/>
  <c r="AC76" i="1"/>
  <c r="AB76" i="1"/>
  <c r="AF75" i="1"/>
  <c r="AE75" i="1"/>
  <c r="AD75" i="1"/>
  <c r="AC75" i="1"/>
  <c r="AB75" i="1"/>
  <c r="AF74" i="1"/>
  <c r="AE74" i="1"/>
  <c r="AD74" i="1"/>
  <c r="AC74" i="1"/>
  <c r="AB74" i="1"/>
  <c r="AF73" i="1"/>
  <c r="AE73" i="1"/>
  <c r="AD73" i="1"/>
  <c r="AC73" i="1"/>
  <c r="AB73" i="1"/>
  <c r="AF72" i="1"/>
  <c r="AE72" i="1"/>
  <c r="AD72" i="1"/>
  <c r="AC72" i="1"/>
  <c r="AB72" i="1"/>
  <c r="AF71" i="1"/>
  <c r="AE71" i="1"/>
  <c r="AE68" i="1" s="1"/>
  <c r="AD71" i="1"/>
  <c r="AC71" i="1"/>
  <c r="AB71" i="1"/>
  <c r="AF70" i="1"/>
  <c r="AE70" i="1"/>
  <c r="AD70" i="1"/>
  <c r="AC70" i="1"/>
  <c r="AB70" i="1"/>
  <c r="AF69" i="1"/>
  <c r="AE69" i="1"/>
  <c r="AD69" i="1"/>
  <c r="AC69" i="1"/>
  <c r="AB69" i="1"/>
  <c r="BO68" i="1"/>
  <c r="BN68" i="1"/>
  <c r="BM68" i="1"/>
  <c r="BL68" i="1"/>
  <c r="BL55" i="1" s="1"/>
  <c r="BL54" i="1" s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Z55" i="1" s="1"/>
  <c r="AZ54" i="1" s="1"/>
  <c r="AY68" i="1"/>
  <c r="AX68" i="1"/>
  <c r="AW68" i="1"/>
  <c r="AV68" i="1"/>
  <c r="AV55" i="1" s="1"/>
  <c r="AV54" i="1" s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J55" i="1" s="1"/>
  <c r="AJ54" i="1" s="1"/>
  <c r="AI68" i="1"/>
  <c r="AH68" i="1"/>
  <c r="AG68" i="1"/>
  <c r="AA68" i="1"/>
  <c r="Z68" i="1"/>
  <c r="Y68" i="1"/>
  <c r="X68" i="1"/>
  <c r="X55" i="1" s="1"/>
  <c r="X54" i="1" s="1"/>
  <c r="W68" i="1"/>
  <c r="V68" i="1"/>
  <c r="U68" i="1"/>
  <c r="T68" i="1"/>
  <c r="S68" i="1"/>
  <c r="R68" i="1"/>
  <c r="Q68" i="1"/>
  <c r="P68" i="1"/>
  <c r="O68" i="1"/>
  <c r="N68" i="1"/>
  <c r="M68" i="1"/>
  <c r="L68" i="1"/>
  <c r="L55" i="1" s="1"/>
  <c r="L54" i="1" s="1"/>
  <c r="K68" i="1"/>
  <c r="J68" i="1"/>
  <c r="I68" i="1"/>
  <c r="H68" i="1"/>
  <c r="H55" i="1" s="1"/>
  <c r="H54" i="1" s="1"/>
  <c r="G68" i="1"/>
  <c r="F68" i="1"/>
  <c r="E68" i="1"/>
  <c r="AF67" i="1"/>
  <c r="AE67" i="1"/>
  <c r="AD67" i="1"/>
  <c r="AC67" i="1"/>
  <c r="AB67" i="1"/>
  <c r="AF66" i="1"/>
  <c r="AE66" i="1"/>
  <c r="AD66" i="1"/>
  <c r="AC66" i="1"/>
  <c r="AB66" i="1"/>
  <c r="AF65" i="1"/>
  <c r="AE65" i="1"/>
  <c r="AD65" i="1"/>
  <c r="AC65" i="1"/>
  <c r="AB65" i="1"/>
  <c r="AF64" i="1"/>
  <c r="AE64" i="1"/>
  <c r="AD64" i="1"/>
  <c r="AC64" i="1"/>
  <c r="AB64" i="1"/>
  <c r="AF63" i="1"/>
  <c r="AE63" i="1"/>
  <c r="AD63" i="1"/>
  <c r="AC63" i="1"/>
  <c r="AB63" i="1"/>
  <c r="AF62" i="1"/>
  <c r="AE62" i="1"/>
  <c r="AD62" i="1"/>
  <c r="AC62" i="1"/>
  <c r="AB62" i="1"/>
  <c r="AF61" i="1"/>
  <c r="AE61" i="1"/>
  <c r="AD61" i="1"/>
  <c r="AC61" i="1"/>
  <c r="AB61" i="1"/>
  <c r="AF60" i="1"/>
  <c r="AE60" i="1"/>
  <c r="AD60" i="1"/>
  <c r="AC60" i="1"/>
  <c r="AB60" i="1"/>
  <c r="AF59" i="1"/>
  <c r="AE59" i="1"/>
  <c r="AD59" i="1"/>
  <c r="AC59" i="1"/>
  <c r="AB59" i="1"/>
  <c r="AF58" i="1"/>
  <c r="AE58" i="1"/>
  <c r="AD58" i="1"/>
  <c r="AC58" i="1"/>
  <c r="AB58" i="1"/>
  <c r="AF57" i="1"/>
  <c r="AE57" i="1"/>
  <c r="AD57" i="1"/>
  <c r="AC57" i="1"/>
  <c r="AC56" i="1" s="1"/>
  <c r="AB57" i="1"/>
  <c r="BO56" i="1"/>
  <c r="BN56" i="1"/>
  <c r="BN55" i="1" s="1"/>
  <c r="BM56" i="1"/>
  <c r="BL56" i="1"/>
  <c r="BK56" i="1"/>
  <c r="BJ56" i="1"/>
  <c r="BJ55" i="1" s="1"/>
  <c r="BI56" i="1"/>
  <c r="BH56" i="1"/>
  <c r="BG56" i="1"/>
  <c r="BF56" i="1"/>
  <c r="BF55" i="1" s="1"/>
  <c r="BE56" i="1"/>
  <c r="BD56" i="1"/>
  <c r="BC56" i="1"/>
  <c r="BB56" i="1"/>
  <c r="BB55" i="1" s="1"/>
  <c r="BA56" i="1"/>
  <c r="AZ56" i="1"/>
  <c r="AY56" i="1"/>
  <c r="AX56" i="1"/>
  <c r="AX55" i="1" s="1"/>
  <c r="AW56" i="1"/>
  <c r="AV56" i="1"/>
  <c r="AU56" i="1"/>
  <c r="AT56" i="1"/>
  <c r="AT55" i="1" s="1"/>
  <c r="AS56" i="1"/>
  <c r="AR56" i="1"/>
  <c r="AQ56" i="1"/>
  <c r="AP56" i="1"/>
  <c r="AP55" i="1" s="1"/>
  <c r="AO56" i="1"/>
  <c r="AN56" i="1"/>
  <c r="AM56" i="1"/>
  <c r="AL56" i="1"/>
  <c r="AL55" i="1" s="1"/>
  <c r="AK56" i="1"/>
  <c r="AJ56" i="1"/>
  <c r="AI56" i="1"/>
  <c r="AH56" i="1"/>
  <c r="AH55" i="1" s="1"/>
  <c r="AG56" i="1"/>
  <c r="AA56" i="1"/>
  <c r="Z56" i="1"/>
  <c r="Z55" i="1" s="1"/>
  <c r="Z54" i="1" s="1"/>
  <c r="Y56" i="1"/>
  <c r="X56" i="1"/>
  <c r="W56" i="1"/>
  <c r="V56" i="1"/>
  <c r="V55" i="1" s="1"/>
  <c r="V54" i="1" s="1"/>
  <c r="U56" i="1"/>
  <c r="T56" i="1"/>
  <c r="S56" i="1"/>
  <c r="R56" i="1"/>
  <c r="R55" i="1" s="1"/>
  <c r="R54" i="1" s="1"/>
  <c r="Q56" i="1"/>
  <c r="P56" i="1"/>
  <c r="O56" i="1"/>
  <c r="N56" i="1"/>
  <c r="N55" i="1" s="1"/>
  <c r="N54" i="1" s="1"/>
  <c r="M56" i="1"/>
  <c r="L56" i="1"/>
  <c r="K56" i="1"/>
  <c r="J56" i="1"/>
  <c r="J55" i="1" s="1"/>
  <c r="J54" i="1" s="1"/>
  <c r="I56" i="1"/>
  <c r="H56" i="1"/>
  <c r="G56" i="1"/>
  <c r="F56" i="1"/>
  <c r="F55" i="1" s="1"/>
  <c r="F54" i="1" s="1"/>
  <c r="E56" i="1"/>
  <c r="BH55" i="1"/>
  <c r="BH54" i="1" s="1"/>
  <c r="BD55" i="1"/>
  <c r="BD54" i="1" s="1"/>
  <c r="AR55" i="1"/>
  <c r="AR54" i="1" s="1"/>
  <c r="AN55" i="1"/>
  <c r="AN54" i="1" s="1"/>
  <c r="T55" i="1"/>
  <c r="T54" i="1" s="1"/>
  <c r="P55" i="1"/>
  <c r="P54" i="1" s="1"/>
  <c r="AF53" i="1"/>
  <c r="AE53" i="1"/>
  <c r="AD53" i="1"/>
  <c r="AC53" i="1"/>
  <c r="AB53" i="1"/>
  <c r="AF52" i="1"/>
  <c r="AE52" i="1"/>
  <c r="AD52" i="1"/>
  <c r="AC52" i="1"/>
  <c r="AB52" i="1"/>
  <c r="AF51" i="1"/>
  <c r="AE51" i="1"/>
  <c r="AD51" i="1"/>
  <c r="AC51" i="1"/>
  <c r="AB51" i="1"/>
  <c r="AF50" i="1"/>
  <c r="AE50" i="1"/>
  <c r="AD50" i="1"/>
  <c r="AC50" i="1"/>
  <c r="AB50" i="1"/>
  <c r="AF49" i="1"/>
  <c r="AE49" i="1"/>
  <c r="AD49" i="1"/>
  <c r="AC49" i="1"/>
  <c r="AB49" i="1"/>
  <c r="AF48" i="1"/>
  <c r="AE48" i="1"/>
  <c r="AD48" i="1"/>
  <c r="AC48" i="1"/>
  <c r="AB48" i="1"/>
  <c r="AL47" i="1"/>
  <c r="AB47" i="1" s="1"/>
  <c r="AF47" i="1"/>
  <c r="AE47" i="1"/>
  <c r="AD47" i="1"/>
  <c r="AC47" i="1"/>
  <c r="AF46" i="1"/>
  <c r="AE46" i="1"/>
  <c r="AD46" i="1"/>
  <c r="AC46" i="1"/>
  <c r="AB46" i="1"/>
  <c r="AF45" i="1"/>
  <c r="AE45" i="1"/>
  <c r="AD45" i="1"/>
  <c r="AC45" i="1"/>
  <c r="AB45" i="1"/>
  <c r="AF44" i="1"/>
  <c r="AE44" i="1"/>
  <c r="AD44" i="1"/>
  <c r="AC44" i="1"/>
  <c r="AB44" i="1"/>
  <c r="AF43" i="1"/>
  <c r="AF41" i="1" s="1"/>
  <c r="AE43" i="1"/>
  <c r="AD43" i="1"/>
  <c r="AC43" i="1"/>
  <c r="AC41" i="1" s="1"/>
  <c r="AB43" i="1"/>
  <c r="AF42" i="1"/>
  <c r="AE42" i="1"/>
  <c r="AD42" i="1"/>
  <c r="AD41" i="1" s="1"/>
  <c r="AC42" i="1"/>
  <c r="AB42" i="1"/>
  <c r="S42" i="1"/>
  <c r="S41" i="1" s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K41" i="1"/>
  <c r="AJ41" i="1"/>
  <c r="AI41" i="1"/>
  <c r="AH41" i="1"/>
  <c r="AG41" i="1"/>
  <c r="AA41" i="1"/>
  <c r="Z41" i="1"/>
  <c r="Y41" i="1"/>
  <c r="X41" i="1"/>
  <c r="W41" i="1"/>
  <c r="V41" i="1"/>
  <c r="U41" i="1"/>
  <c r="T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F40" i="1"/>
  <c r="AE40" i="1"/>
  <c r="AD40" i="1"/>
  <c r="AC40" i="1"/>
  <c r="AB40" i="1"/>
  <c r="AF39" i="1"/>
  <c r="AE39" i="1"/>
  <c r="AD39" i="1"/>
  <c r="AC39" i="1"/>
  <c r="AB39" i="1"/>
  <c r="AF38" i="1"/>
  <c r="AE38" i="1"/>
  <c r="AD38" i="1"/>
  <c r="AC38" i="1"/>
  <c r="AB38" i="1"/>
  <c r="AF37" i="1"/>
  <c r="AE37" i="1"/>
  <c r="AD37" i="1"/>
  <c r="AC37" i="1"/>
  <c r="AB37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E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F35" i="1"/>
  <c r="AE35" i="1"/>
  <c r="AD35" i="1"/>
  <c r="AC35" i="1"/>
  <c r="AB35" i="1"/>
  <c r="AF34" i="1"/>
  <c r="AE34" i="1"/>
  <c r="AD34" i="1"/>
  <c r="AC34" i="1"/>
  <c r="AB34" i="1"/>
  <c r="AF33" i="1"/>
  <c r="AE33" i="1"/>
  <c r="AD33" i="1"/>
  <c r="AC33" i="1"/>
  <c r="AB33" i="1"/>
  <c r="AF32" i="1"/>
  <c r="AE32" i="1"/>
  <c r="AD32" i="1"/>
  <c r="AC32" i="1"/>
  <c r="AB32" i="1"/>
  <c r="AF31" i="1"/>
  <c r="AF29" i="1" s="1"/>
  <c r="AE31" i="1"/>
  <c r="AD31" i="1"/>
  <c r="AC31" i="1"/>
  <c r="AB31" i="1"/>
  <c r="AF30" i="1"/>
  <c r="AE30" i="1"/>
  <c r="AD30" i="1"/>
  <c r="AC30" i="1"/>
  <c r="AB30" i="1"/>
  <c r="AB29" i="1" s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F27" i="1"/>
  <c r="AE27" i="1"/>
  <c r="AD27" i="1"/>
  <c r="AD24" i="1" s="1"/>
  <c r="AC27" i="1"/>
  <c r="AB27" i="1"/>
  <c r="AF26" i="1"/>
  <c r="AE26" i="1"/>
  <c r="AD26" i="1"/>
  <c r="AC26" i="1"/>
  <c r="AB26" i="1"/>
  <c r="AF25" i="1"/>
  <c r="AF24" i="1" s="1"/>
  <c r="AE25" i="1"/>
  <c r="AE24" i="1" s="1"/>
  <c r="AD25" i="1"/>
  <c r="AC25" i="1"/>
  <c r="AC24" i="1" s="1"/>
  <c r="AB25" i="1"/>
  <c r="AB24" i="1" s="1"/>
  <c r="AA25" i="1"/>
  <c r="V25" i="1"/>
  <c r="BO24" i="1"/>
  <c r="BN24" i="1"/>
  <c r="BN20" i="1" s="1"/>
  <c r="BM24" i="1"/>
  <c r="BL24" i="1"/>
  <c r="BK24" i="1"/>
  <c r="BJ24" i="1"/>
  <c r="BJ20" i="1" s="1"/>
  <c r="BI24" i="1"/>
  <c r="BH24" i="1"/>
  <c r="BG24" i="1"/>
  <c r="BF24" i="1"/>
  <c r="BF20" i="1" s="1"/>
  <c r="BE24" i="1"/>
  <c r="BD24" i="1"/>
  <c r="BC24" i="1"/>
  <c r="BB24" i="1"/>
  <c r="BB20" i="1" s="1"/>
  <c r="BA24" i="1"/>
  <c r="AZ24" i="1"/>
  <c r="AY24" i="1"/>
  <c r="AX24" i="1"/>
  <c r="AX20" i="1" s="1"/>
  <c r="AW24" i="1"/>
  <c r="AV24" i="1"/>
  <c r="AU24" i="1"/>
  <c r="AT24" i="1"/>
  <c r="AT20" i="1" s="1"/>
  <c r="AS24" i="1"/>
  <c r="AR24" i="1"/>
  <c r="AQ24" i="1"/>
  <c r="AP24" i="1"/>
  <c r="AP20" i="1" s="1"/>
  <c r="AO24" i="1"/>
  <c r="AN24" i="1"/>
  <c r="AM24" i="1"/>
  <c r="AL24" i="1"/>
  <c r="AL20" i="1" s="1"/>
  <c r="AK24" i="1"/>
  <c r="AJ24" i="1"/>
  <c r="AI24" i="1"/>
  <c r="AH24" i="1"/>
  <c r="AH20" i="1" s="1"/>
  <c r="AG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F23" i="1"/>
  <c r="AE23" i="1"/>
  <c r="AE21" i="1" s="1"/>
  <c r="AD23" i="1"/>
  <c r="AD21" i="1" s="1"/>
  <c r="AC23" i="1"/>
  <c r="AB23" i="1"/>
  <c r="AF22" i="1"/>
  <c r="AE22" i="1"/>
  <c r="AD22" i="1"/>
  <c r="AC22" i="1"/>
  <c r="AC21" i="1" s="1"/>
  <c r="AC20" i="1" s="1"/>
  <c r="AB22" i="1"/>
  <c r="AB21" i="1" s="1"/>
  <c r="AB20" i="1" s="1"/>
  <c r="BO21" i="1"/>
  <c r="BO20" i="1" s="1"/>
  <c r="BN21" i="1"/>
  <c r="BM21" i="1"/>
  <c r="BM20" i="1" s="1"/>
  <c r="BL21" i="1"/>
  <c r="BL20" i="1" s="1"/>
  <c r="BK21" i="1"/>
  <c r="BJ21" i="1"/>
  <c r="BI21" i="1"/>
  <c r="BI20" i="1" s="1"/>
  <c r="BH21" i="1"/>
  <c r="BH20" i="1" s="1"/>
  <c r="BG21" i="1"/>
  <c r="BG20" i="1" s="1"/>
  <c r="BF21" i="1"/>
  <c r="BE21" i="1"/>
  <c r="BE20" i="1" s="1"/>
  <c r="BD21" i="1"/>
  <c r="BD20" i="1" s="1"/>
  <c r="BC21" i="1"/>
  <c r="BB21" i="1"/>
  <c r="BA21" i="1"/>
  <c r="BA20" i="1" s="1"/>
  <c r="AZ21" i="1"/>
  <c r="AZ20" i="1" s="1"/>
  <c r="AY21" i="1"/>
  <c r="AY20" i="1" s="1"/>
  <c r="AX21" i="1"/>
  <c r="AW21" i="1"/>
  <c r="AW20" i="1" s="1"/>
  <c r="AV21" i="1"/>
  <c r="AV20" i="1" s="1"/>
  <c r="AU21" i="1"/>
  <c r="AT21" i="1"/>
  <c r="AS21" i="1"/>
  <c r="AS20" i="1" s="1"/>
  <c r="AR21" i="1"/>
  <c r="AR20" i="1" s="1"/>
  <c r="AQ21" i="1"/>
  <c r="AQ20" i="1" s="1"/>
  <c r="AP21" i="1"/>
  <c r="AO21" i="1"/>
  <c r="AO20" i="1" s="1"/>
  <c r="AN21" i="1"/>
  <c r="AN20" i="1" s="1"/>
  <c r="AM21" i="1"/>
  <c r="AL21" i="1"/>
  <c r="AK21" i="1"/>
  <c r="AK20" i="1" s="1"/>
  <c r="AJ21" i="1"/>
  <c r="AJ20" i="1" s="1"/>
  <c r="AI21" i="1"/>
  <c r="AI20" i="1" s="1"/>
  <c r="AH21" i="1"/>
  <c r="AG21" i="1"/>
  <c r="AG20" i="1" s="1"/>
  <c r="AF21" i="1"/>
  <c r="AF20" i="1" s="1"/>
  <c r="AA21" i="1"/>
  <c r="Z21" i="1"/>
  <c r="Z20" i="1" s="1"/>
  <c r="Y21" i="1"/>
  <c r="Y20" i="1" s="1"/>
  <c r="X21" i="1"/>
  <c r="W21" i="1"/>
  <c r="W20" i="1" s="1"/>
  <c r="V21" i="1"/>
  <c r="V20" i="1" s="1"/>
  <c r="U21" i="1"/>
  <c r="U20" i="1" s="1"/>
  <c r="T21" i="1"/>
  <c r="S21" i="1"/>
  <c r="R21" i="1"/>
  <c r="R20" i="1" s="1"/>
  <c r="Q21" i="1"/>
  <c r="Q20" i="1" s="1"/>
  <c r="P21" i="1"/>
  <c r="O21" i="1"/>
  <c r="O20" i="1" s="1"/>
  <c r="N21" i="1"/>
  <c r="N20" i="1" s="1"/>
  <c r="M21" i="1"/>
  <c r="M20" i="1" s="1"/>
  <c r="L21" i="1"/>
  <c r="K21" i="1"/>
  <c r="J21" i="1"/>
  <c r="J20" i="1" s="1"/>
  <c r="I21" i="1"/>
  <c r="I20" i="1" s="1"/>
  <c r="H21" i="1"/>
  <c r="G21" i="1"/>
  <c r="G20" i="1" s="1"/>
  <c r="F21" i="1"/>
  <c r="F20" i="1" s="1"/>
  <c r="E21" i="1"/>
  <c r="E20" i="1" s="1"/>
  <c r="BK20" i="1"/>
  <c r="BC20" i="1"/>
  <c r="AU20" i="1"/>
  <c r="AM20" i="1"/>
  <c r="AA20" i="1"/>
  <c r="S20" i="1"/>
  <c r="K20" i="1"/>
  <c r="AF19" i="1"/>
  <c r="AE19" i="1"/>
  <c r="AD19" i="1"/>
  <c r="AC19" i="1"/>
  <c r="AB19" i="1"/>
  <c r="AF18" i="1"/>
  <c r="AE18" i="1"/>
  <c r="AD18" i="1"/>
  <c r="AC18" i="1"/>
  <c r="AB18" i="1"/>
  <c r="AF17" i="1"/>
  <c r="AE17" i="1"/>
  <c r="AD17" i="1"/>
  <c r="AC17" i="1"/>
  <c r="AB17" i="1"/>
  <c r="AF16" i="1"/>
  <c r="AE16" i="1"/>
  <c r="AD16" i="1"/>
  <c r="AC16" i="1"/>
  <c r="AB16" i="1"/>
  <c r="AF15" i="1"/>
  <c r="AE15" i="1"/>
  <c r="AD15" i="1"/>
  <c r="AC15" i="1"/>
  <c r="AC14" i="1" s="1"/>
  <c r="AC10" i="1" s="1"/>
  <c r="AB15" i="1"/>
  <c r="Z15" i="1"/>
  <c r="Z14" i="1" s="1"/>
  <c r="X15" i="1"/>
  <c r="BO14" i="1"/>
  <c r="BO10" i="1" s="1"/>
  <c r="BN14" i="1"/>
  <c r="BM14" i="1"/>
  <c r="BL14" i="1"/>
  <c r="BK14" i="1"/>
  <c r="BJ14" i="1"/>
  <c r="BI14" i="1"/>
  <c r="BH14" i="1"/>
  <c r="BG14" i="1"/>
  <c r="BG10" i="1" s="1"/>
  <c r="BF14" i="1"/>
  <c r="BE14" i="1"/>
  <c r="BD14" i="1"/>
  <c r="BC14" i="1"/>
  <c r="BB14" i="1"/>
  <c r="BA14" i="1"/>
  <c r="AZ14" i="1"/>
  <c r="AY14" i="1"/>
  <c r="AY10" i="1" s="1"/>
  <c r="AX14" i="1"/>
  <c r="AW14" i="1"/>
  <c r="AV14" i="1"/>
  <c r="AU14" i="1"/>
  <c r="AT14" i="1"/>
  <c r="AS14" i="1"/>
  <c r="AR14" i="1"/>
  <c r="AQ14" i="1"/>
  <c r="AQ10" i="1" s="1"/>
  <c r="AP14" i="1"/>
  <c r="AO14" i="1"/>
  <c r="AN14" i="1"/>
  <c r="AM14" i="1"/>
  <c r="AL14" i="1"/>
  <c r="AK14" i="1"/>
  <c r="AJ14" i="1"/>
  <c r="AI14" i="1"/>
  <c r="AI10" i="1" s="1"/>
  <c r="AH14" i="1"/>
  <c r="AG14" i="1"/>
  <c r="AA14" i="1"/>
  <c r="AA10" i="1" s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F13" i="1"/>
  <c r="AE13" i="1"/>
  <c r="AD13" i="1"/>
  <c r="AC13" i="1"/>
  <c r="AB13" i="1"/>
  <c r="BO12" i="1"/>
  <c r="BN12" i="1"/>
  <c r="BM12" i="1"/>
  <c r="BM10" i="1" s="1"/>
  <c r="BL12" i="1"/>
  <c r="BL10" i="1" s="1"/>
  <c r="BK12" i="1"/>
  <c r="BJ12" i="1"/>
  <c r="BI12" i="1"/>
  <c r="BI10" i="1" s="1"/>
  <c r="BH12" i="1"/>
  <c r="BH10" i="1" s="1"/>
  <c r="BG12" i="1"/>
  <c r="BF12" i="1"/>
  <c r="BE12" i="1"/>
  <c r="BE10" i="1" s="1"/>
  <c r="BD12" i="1"/>
  <c r="BD10" i="1" s="1"/>
  <c r="BC12" i="1"/>
  <c r="BB12" i="1"/>
  <c r="BA12" i="1"/>
  <c r="BA10" i="1" s="1"/>
  <c r="AZ12" i="1"/>
  <c r="AZ10" i="1" s="1"/>
  <c r="AY12" i="1"/>
  <c r="AX12" i="1"/>
  <c r="AW12" i="1"/>
  <c r="AW10" i="1" s="1"/>
  <c r="AV12" i="1"/>
  <c r="AV10" i="1" s="1"/>
  <c r="AU12" i="1"/>
  <c r="AT12" i="1"/>
  <c r="AS12" i="1"/>
  <c r="AS10" i="1" s="1"/>
  <c r="AR12" i="1"/>
  <c r="AR10" i="1" s="1"/>
  <c r="AQ12" i="1"/>
  <c r="AP12" i="1"/>
  <c r="AO12" i="1"/>
  <c r="AO10" i="1" s="1"/>
  <c r="AN12" i="1"/>
  <c r="AN10" i="1" s="1"/>
  <c r="AM12" i="1"/>
  <c r="AL12" i="1"/>
  <c r="AK12" i="1"/>
  <c r="AK10" i="1" s="1"/>
  <c r="AJ12" i="1"/>
  <c r="AJ10" i="1" s="1"/>
  <c r="AI12" i="1"/>
  <c r="AH12" i="1"/>
  <c r="AG12" i="1"/>
  <c r="AG10" i="1" s="1"/>
  <c r="AF12" i="1"/>
  <c r="AE12" i="1"/>
  <c r="AD12" i="1"/>
  <c r="AC12" i="1"/>
  <c r="AB12" i="1"/>
  <c r="AA12" i="1"/>
  <c r="Z12" i="1"/>
  <c r="Y12" i="1"/>
  <c r="Y10" i="1" s="1"/>
  <c r="X12" i="1"/>
  <c r="X10" i="1" s="1"/>
  <c r="W12" i="1"/>
  <c r="V12" i="1"/>
  <c r="U12" i="1"/>
  <c r="T12" i="1"/>
  <c r="T10" i="1" s="1"/>
  <c r="S12" i="1"/>
  <c r="R12" i="1"/>
  <c r="R10" i="1" s="1"/>
  <c r="Q12" i="1"/>
  <c r="Q10" i="1" s="1"/>
  <c r="P12" i="1"/>
  <c r="P10" i="1" s="1"/>
  <c r="O12" i="1"/>
  <c r="N12" i="1"/>
  <c r="N10" i="1" s="1"/>
  <c r="M12" i="1"/>
  <c r="L12" i="1"/>
  <c r="L10" i="1" s="1"/>
  <c r="K12" i="1"/>
  <c r="J12" i="1"/>
  <c r="J10" i="1" s="1"/>
  <c r="I12" i="1"/>
  <c r="I10" i="1" s="1"/>
  <c r="H12" i="1"/>
  <c r="H10" i="1" s="1"/>
  <c r="G12" i="1"/>
  <c r="F12" i="1"/>
  <c r="F10" i="1" s="1"/>
  <c r="E12" i="1"/>
  <c r="AP11" i="1"/>
  <c r="AF11" i="1" s="1"/>
  <c r="AE11" i="1"/>
  <c r="AD11" i="1"/>
  <c r="AC11" i="1"/>
  <c r="AB11" i="1"/>
  <c r="AA11" i="1"/>
  <c r="W11" i="1"/>
  <c r="V11" i="1"/>
  <c r="V10" i="1" s="1"/>
  <c r="R11" i="1"/>
  <c r="BK10" i="1"/>
  <c r="BC10" i="1"/>
  <c r="AU10" i="1"/>
  <c r="AM10" i="1"/>
  <c r="W10" i="1"/>
  <c r="U10" i="1"/>
  <c r="S10" i="1"/>
  <c r="O10" i="1"/>
  <c r="M10" i="1"/>
  <c r="K10" i="1"/>
  <c r="G10" i="1"/>
  <c r="E10" i="1"/>
  <c r="AY8" i="1"/>
  <c r="AT8" i="1"/>
  <c r="AU8" i="1" s="1"/>
  <c r="AF8" i="1" s="1"/>
  <c r="AO8" i="1"/>
  <c r="AJ8" i="1"/>
  <c r="AE8" i="1" s="1"/>
  <c r="AA8" i="1"/>
  <c r="V8" i="1"/>
  <c r="AE20" i="1" l="1"/>
  <c r="AL10" i="1"/>
  <c r="AT10" i="1"/>
  <c r="BB10" i="1"/>
  <c r="BJ10" i="1"/>
  <c r="BN10" i="1"/>
  <c r="AD14" i="1"/>
  <c r="H20" i="1"/>
  <c r="L20" i="1"/>
  <c r="P20" i="1"/>
  <c r="T20" i="1"/>
  <c r="X20" i="1"/>
  <c r="AD29" i="1"/>
  <c r="AC29" i="1"/>
  <c r="AC36" i="1"/>
  <c r="AB36" i="1"/>
  <c r="AF36" i="1"/>
  <c r="AE56" i="1"/>
  <c r="AE55" i="1" s="1"/>
  <c r="AD56" i="1"/>
  <c r="AC90" i="1"/>
  <c r="AH97" i="1"/>
  <c r="AL97" i="1"/>
  <c r="AP97" i="1"/>
  <c r="AT97" i="1"/>
  <c r="AX97" i="1"/>
  <c r="BB97" i="1"/>
  <c r="BF97" i="1"/>
  <c r="BJ97" i="1"/>
  <c r="BN97" i="1"/>
  <c r="AC119" i="1"/>
  <c r="AD169" i="1"/>
  <c r="AC169" i="1"/>
  <c r="AH48" i="3"/>
  <c r="AL48" i="3"/>
  <c r="AP48" i="3"/>
  <c r="AX48" i="3"/>
  <c r="BB48" i="3"/>
  <c r="BF48" i="3"/>
  <c r="BJ48" i="3"/>
  <c r="BN48" i="3"/>
  <c r="AA113" i="3"/>
  <c r="AH10" i="1"/>
  <c r="AX10" i="1"/>
  <c r="BF10" i="1"/>
  <c r="AE41" i="1"/>
  <c r="AE14" i="1"/>
  <c r="AE10" i="1" s="1"/>
  <c r="AB14" i="1"/>
  <c r="AB10" i="1" s="1"/>
  <c r="AF14" i="1"/>
  <c r="AF10" i="1" s="1"/>
  <c r="AD20" i="1"/>
  <c r="AE29" i="1"/>
  <c r="AD36" i="1"/>
  <c r="AB41" i="1"/>
  <c r="E55" i="1"/>
  <c r="E54" i="1" s="1"/>
  <c r="E28" i="1" s="1"/>
  <c r="E9" i="1" s="1"/>
  <c r="I55" i="1"/>
  <c r="I54" i="1" s="1"/>
  <c r="M55" i="1"/>
  <c r="M54" i="1" s="1"/>
  <c r="M28" i="1" s="1"/>
  <c r="M9" i="1" s="1"/>
  <c r="Q55" i="1"/>
  <c r="Q54" i="1" s="1"/>
  <c r="Q28" i="1" s="1"/>
  <c r="Q9" i="1" s="1"/>
  <c r="U55" i="1"/>
  <c r="U54" i="1" s="1"/>
  <c r="U28" i="1" s="1"/>
  <c r="U9" i="1" s="1"/>
  <c r="Y55" i="1"/>
  <c r="Y54" i="1" s="1"/>
  <c r="AG55" i="1"/>
  <c r="AG54" i="1" s="1"/>
  <c r="AK55" i="1"/>
  <c r="AK54" i="1" s="1"/>
  <c r="AO55" i="1"/>
  <c r="AO54" i="1" s="1"/>
  <c r="AS55" i="1"/>
  <c r="AS54" i="1" s="1"/>
  <c r="AW55" i="1"/>
  <c r="AW54" i="1" s="1"/>
  <c r="BA55" i="1"/>
  <c r="BA54" i="1" s="1"/>
  <c r="BE55" i="1"/>
  <c r="BE54" i="1" s="1"/>
  <c r="BI55" i="1"/>
  <c r="BI54" i="1" s="1"/>
  <c r="BM55" i="1"/>
  <c r="BM54" i="1" s="1"/>
  <c r="AB56" i="1"/>
  <c r="AF56" i="1"/>
  <c r="G55" i="1"/>
  <c r="G54" i="1" s="1"/>
  <c r="G28" i="1" s="1"/>
  <c r="K55" i="1"/>
  <c r="K54" i="1" s="1"/>
  <c r="K28" i="1" s="1"/>
  <c r="K9" i="1" s="1"/>
  <c r="O55" i="1"/>
  <c r="O54" i="1" s="1"/>
  <c r="O28" i="1" s="1"/>
  <c r="S55" i="1"/>
  <c r="S54" i="1" s="1"/>
  <c r="W55" i="1"/>
  <c r="W54" i="1" s="1"/>
  <c r="W28" i="1" s="1"/>
  <c r="AA55" i="1"/>
  <c r="AA54" i="1" s="1"/>
  <c r="AA28" i="1" s="1"/>
  <c r="AA9" i="1" s="1"/>
  <c r="AI55" i="1"/>
  <c r="AI54" i="1" s="1"/>
  <c r="AM55" i="1"/>
  <c r="AM54" i="1" s="1"/>
  <c r="AQ55" i="1"/>
  <c r="AQ54" i="1" s="1"/>
  <c r="AU55" i="1"/>
  <c r="AU54" i="1" s="1"/>
  <c r="AY55" i="1"/>
  <c r="AY54" i="1" s="1"/>
  <c r="BC55" i="1"/>
  <c r="BC54" i="1" s="1"/>
  <c r="BG55" i="1"/>
  <c r="BG54" i="1" s="1"/>
  <c r="AC84" i="1"/>
  <c r="N119" i="1"/>
  <c r="V119" i="1"/>
  <c r="AD136" i="1"/>
  <c r="AB156" i="1"/>
  <c r="AL136" i="1"/>
  <c r="AL119" i="1" s="1"/>
  <c r="AA21" i="3"/>
  <c r="AA20" i="3" s="1"/>
  <c r="AB25" i="3"/>
  <c r="D24" i="3"/>
  <c r="H24" i="3"/>
  <c r="P24" i="3"/>
  <c r="T24" i="3"/>
  <c r="X24" i="3"/>
  <c r="K48" i="3"/>
  <c r="G48" i="3"/>
  <c r="O48" i="3"/>
  <c r="AA70" i="3"/>
  <c r="AA48" i="3" s="1"/>
  <c r="AB75" i="3"/>
  <c r="F28" i="1"/>
  <c r="J28" i="1"/>
  <c r="N28" i="1"/>
  <c r="R28" i="1"/>
  <c r="V28" i="1"/>
  <c r="Z28" i="1"/>
  <c r="AH54" i="1"/>
  <c r="AH28" i="1" s="1"/>
  <c r="AL54" i="1"/>
  <c r="AP54" i="1"/>
  <c r="AP28" i="1" s="1"/>
  <c r="AT54" i="1"/>
  <c r="AT28" i="1" s="1"/>
  <c r="AX54" i="1"/>
  <c r="AX28" i="1" s="1"/>
  <c r="BB54" i="1"/>
  <c r="BB28" i="1" s="1"/>
  <c r="BF54" i="1"/>
  <c r="BF28" i="1" s="1"/>
  <c r="BJ54" i="1"/>
  <c r="BJ28" i="1" s="1"/>
  <c r="BN54" i="1"/>
  <c r="BN28" i="1" s="1"/>
  <c r="AC104" i="1"/>
  <c r="AC97" i="1" s="1"/>
  <c r="AD111" i="1"/>
  <c r="AC111" i="1"/>
  <c r="AA150" i="3"/>
  <c r="AC68" i="1"/>
  <c r="AC55" i="1" s="1"/>
  <c r="AC54" i="1" s="1"/>
  <c r="AC28" i="1" s="1"/>
  <c r="AC9" i="1" s="1"/>
  <c r="AB68" i="1"/>
  <c r="AF68" i="1"/>
  <c r="AE84" i="1"/>
  <c r="AD84" i="1"/>
  <c r="AE90" i="1"/>
  <c r="AD90" i="1"/>
  <c r="AI119" i="1"/>
  <c r="AM119" i="1"/>
  <c r="AQ119" i="1"/>
  <c r="AU119" i="1"/>
  <c r="AY119" i="1"/>
  <c r="BC119" i="1"/>
  <c r="BG119" i="1"/>
  <c r="BK119" i="1"/>
  <c r="BO119" i="1"/>
  <c r="AD120" i="1"/>
  <c r="AD119" i="1" s="1"/>
  <c r="AD127" i="1"/>
  <c r="E119" i="1"/>
  <c r="I119" i="1"/>
  <c r="I28" i="1" s="1"/>
  <c r="I9" i="1" s="1"/>
  <c r="M119" i="1"/>
  <c r="U119" i="1"/>
  <c r="Y119" i="1"/>
  <c r="Y28" i="1" s="1"/>
  <c r="Y9" i="1" s="1"/>
  <c r="AG119" i="1"/>
  <c r="AK119" i="1"/>
  <c r="AO119" i="1"/>
  <c r="AS119" i="1"/>
  <c r="AW119" i="1"/>
  <c r="BA119" i="1"/>
  <c r="BE119" i="1"/>
  <c r="BI119" i="1"/>
  <c r="BM119" i="1"/>
  <c r="AB131" i="1"/>
  <c r="AF131" i="1"/>
  <c r="AE148" i="1"/>
  <c r="AE165" i="1"/>
  <c r="AB177" i="1"/>
  <c r="AB176" i="1" s="1"/>
  <c r="AF177" i="1"/>
  <c r="AF176" i="1" s="1"/>
  <c r="AE177" i="1"/>
  <c r="AE176" i="1" s="1"/>
  <c r="AA36" i="3"/>
  <c r="AE36" i="3"/>
  <c r="I48" i="3"/>
  <c r="AG48" i="3"/>
  <c r="AW48" i="3"/>
  <c r="BM48" i="3"/>
  <c r="AD64" i="3"/>
  <c r="AA100" i="3"/>
  <c r="AA99" i="3" s="1"/>
  <c r="AE100" i="3"/>
  <c r="AD100" i="3"/>
  <c r="F99" i="3"/>
  <c r="F24" i="3" s="1"/>
  <c r="J99" i="3"/>
  <c r="J24" i="3" s="1"/>
  <c r="J9" i="3" s="1"/>
  <c r="N99" i="3"/>
  <c r="R99" i="3"/>
  <c r="R24" i="3" s="1"/>
  <c r="R9" i="3" s="1"/>
  <c r="V99" i="3"/>
  <c r="Z99" i="3"/>
  <c r="Z24" i="3" s="1"/>
  <c r="AC113" i="3"/>
  <c r="AB113" i="3"/>
  <c r="AC142" i="3"/>
  <c r="AB142" i="3"/>
  <c r="BK55" i="1"/>
  <c r="BK54" i="1" s="1"/>
  <c r="BK28" i="1" s="1"/>
  <c r="BO55" i="1"/>
  <c r="BO54" i="1" s="1"/>
  <c r="BO28" i="1" s="1"/>
  <c r="AD68" i="1"/>
  <c r="AB84" i="1"/>
  <c r="AF84" i="1"/>
  <c r="AB90" i="1"/>
  <c r="AF90" i="1"/>
  <c r="AE98" i="1"/>
  <c r="AD98" i="1"/>
  <c r="AD97" i="1" s="1"/>
  <c r="H119" i="1"/>
  <c r="L119" i="1"/>
  <c r="P119" i="1"/>
  <c r="T119" i="1"/>
  <c r="X119" i="1"/>
  <c r="AJ119" i="1"/>
  <c r="AJ28" i="1" s="1"/>
  <c r="AJ9" i="1" s="1"/>
  <c r="AN119" i="1"/>
  <c r="AN28" i="1" s="1"/>
  <c r="AN9" i="1" s="1"/>
  <c r="AR119" i="1"/>
  <c r="AR28" i="1" s="1"/>
  <c r="AR9" i="1" s="1"/>
  <c r="AV119" i="1"/>
  <c r="AV28" i="1" s="1"/>
  <c r="AV9" i="1" s="1"/>
  <c r="AZ119" i="1"/>
  <c r="AZ28" i="1" s="1"/>
  <c r="AZ9" i="1" s="1"/>
  <c r="BD119" i="1"/>
  <c r="BD28" i="1" s="1"/>
  <c r="BD9" i="1" s="1"/>
  <c r="BH119" i="1"/>
  <c r="BH28" i="1" s="1"/>
  <c r="BH9" i="1" s="1"/>
  <c r="BL119" i="1"/>
  <c r="BL28" i="1" s="1"/>
  <c r="BL9" i="1" s="1"/>
  <c r="AC177" i="1"/>
  <c r="AC176" i="1" s="1"/>
  <c r="AE220" i="1"/>
  <c r="AE193" i="1" s="1"/>
  <c r="AD220" i="1"/>
  <c r="AD193" i="1" s="1"/>
  <c r="V18" i="3"/>
  <c r="V17" i="3"/>
  <c r="AD36" i="3"/>
  <c r="AC36" i="3"/>
  <c r="AE70" i="3"/>
  <c r="AE48" i="3" s="1"/>
  <c r="AD75" i="3"/>
  <c r="AC75" i="3"/>
  <c r="V48" i="3"/>
  <c r="L99" i="3"/>
  <c r="L24" i="3" s="1"/>
  <c r="L9" i="3" s="1"/>
  <c r="AG99" i="3"/>
  <c r="AK99" i="3"/>
  <c r="AO99" i="3"/>
  <c r="AS99" i="3"/>
  <c r="AW99" i="3"/>
  <c r="BA99" i="3"/>
  <c r="BE99" i="3"/>
  <c r="BI99" i="3"/>
  <c r="BM99" i="3"/>
  <c r="AC100" i="3"/>
  <c r="AB100" i="3"/>
  <c r="AB99" i="3" s="1"/>
  <c r="AH99" i="3"/>
  <c r="AH24" i="3" s="1"/>
  <c r="AL99" i="3"/>
  <c r="AL24" i="3" s="1"/>
  <c r="AL9" i="3" s="1"/>
  <c r="AP99" i="3"/>
  <c r="AP24" i="3" s="1"/>
  <c r="AT99" i="3"/>
  <c r="AT24" i="3" s="1"/>
  <c r="AT9" i="3" s="1"/>
  <c r="AX99" i="3"/>
  <c r="AX24" i="3" s="1"/>
  <c r="BB99" i="3"/>
  <c r="BB24" i="3" s="1"/>
  <c r="BB9" i="3" s="1"/>
  <c r="BF99" i="3"/>
  <c r="BF24" i="3" s="1"/>
  <c r="BJ99" i="3"/>
  <c r="BJ24" i="3" s="1"/>
  <c r="BJ9" i="3" s="1"/>
  <c r="BN99" i="3"/>
  <c r="BN24" i="3" s="1"/>
  <c r="AC108" i="3"/>
  <c r="AD138" i="3"/>
  <c r="AE171" i="3"/>
  <c r="AF24" i="3"/>
  <c r="AJ24" i="3"/>
  <c r="AN24" i="3"/>
  <c r="AR24" i="3"/>
  <c r="AV24" i="3"/>
  <c r="AZ24" i="3"/>
  <c r="BD24" i="3"/>
  <c r="BH24" i="3"/>
  <c r="BL24" i="3"/>
  <c r="AA31" i="3"/>
  <c r="AA24" i="3" s="1"/>
  <c r="AE31" i="3"/>
  <c r="AD31" i="3"/>
  <c r="S48" i="3"/>
  <c r="AD49" i="3"/>
  <c r="AC49" i="3"/>
  <c r="N48" i="3"/>
  <c r="AA75" i="3"/>
  <c r="AE75" i="3"/>
  <c r="W48" i="3"/>
  <c r="W24" i="3" s="1"/>
  <c r="E99" i="3"/>
  <c r="I99" i="3"/>
  <c r="M99" i="3"/>
  <c r="Q99" i="3"/>
  <c r="U99" i="3"/>
  <c r="Y99" i="3"/>
  <c r="AI99" i="3"/>
  <c r="AI24" i="3" s="1"/>
  <c r="AI9" i="3" s="1"/>
  <c r="AM99" i="3"/>
  <c r="AM24" i="3" s="1"/>
  <c r="AM9" i="3" s="1"/>
  <c r="AQ99" i="3"/>
  <c r="AQ24" i="3" s="1"/>
  <c r="AQ9" i="3" s="1"/>
  <c r="AU99" i="3"/>
  <c r="AU24" i="3" s="1"/>
  <c r="AU9" i="3" s="1"/>
  <c r="AY99" i="3"/>
  <c r="AY24" i="3" s="1"/>
  <c r="AY9" i="3" s="1"/>
  <c r="BC99" i="3"/>
  <c r="BC24" i="3" s="1"/>
  <c r="BC9" i="3" s="1"/>
  <c r="BG99" i="3"/>
  <c r="BG24" i="3" s="1"/>
  <c r="BG9" i="3" s="1"/>
  <c r="BK99" i="3"/>
  <c r="BK24" i="3" s="1"/>
  <c r="BK9" i="3" s="1"/>
  <c r="AE113" i="3"/>
  <c r="AE150" i="3"/>
  <c r="AC171" i="3"/>
  <c r="AD150" i="3"/>
  <c r="AF98" i="1"/>
  <c r="AE104" i="1"/>
  <c r="AB136" i="1"/>
  <c r="AF136" i="1"/>
  <c r="AK193" i="1"/>
  <c r="AO193" i="1"/>
  <c r="AS193" i="1"/>
  <c r="AW193" i="1"/>
  <c r="BA193" i="1"/>
  <c r="BE193" i="1"/>
  <c r="BI193" i="1"/>
  <c r="BM193" i="1"/>
  <c r="AB194" i="1"/>
  <c r="AF194" i="1"/>
  <c r="AB10" i="3"/>
  <c r="X10" i="3"/>
  <c r="AA14" i="3"/>
  <c r="AA10" i="3" s="1"/>
  <c r="AA9" i="3" s="1"/>
  <c r="AA8" i="3" s="1"/>
  <c r="AE14" i="3"/>
  <c r="AE10" i="3" s="1"/>
  <c r="AC14" i="3"/>
  <c r="AC10" i="3" s="1"/>
  <c r="AD70" i="3"/>
  <c r="AD113" i="3"/>
  <c r="W171" i="3"/>
  <c r="AB48" i="3"/>
  <c r="AC48" i="3"/>
  <c r="AD99" i="3"/>
  <c r="AH9" i="3"/>
  <c r="AP9" i="3"/>
  <c r="AX9" i="3"/>
  <c r="BF9" i="3"/>
  <c r="BN9" i="3"/>
  <c r="D9" i="3"/>
  <c r="H9" i="3"/>
  <c r="H8" i="3" s="1"/>
  <c r="P9" i="3"/>
  <c r="P8" i="3" s="1"/>
  <c r="T9" i="3"/>
  <c r="X9" i="3"/>
  <c r="AF9" i="3"/>
  <c r="AJ9" i="3"/>
  <c r="AN9" i="3"/>
  <c r="AR9" i="3"/>
  <c r="AV9" i="3"/>
  <c r="AZ9" i="3"/>
  <c r="BD9" i="3"/>
  <c r="BH9" i="3"/>
  <c r="BL9" i="3"/>
  <c r="AC99" i="3"/>
  <c r="F9" i="3"/>
  <c r="Z9" i="3"/>
  <c r="G24" i="3"/>
  <c r="G9" i="3" s="1"/>
  <c r="G8" i="3" s="1"/>
  <c r="K24" i="3"/>
  <c r="K9" i="3" s="1"/>
  <c r="I3" i="3" s="1"/>
  <c r="O24" i="3"/>
  <c r="O9" i="3" s="1"/>
  <c r="O8" i="3" s="1"/>
  <c r="S24" i="3"/>
  <c r="S9" i="3" s="1"/>
  <c r="V24" i="3"/>
  <c r="AC24" i="3"/>
  <c r="AC9" i="3" s="1"/>
  <c r="E24" i="3"/>
  <c r="E9" i="3" s="1"/>
  <c r="I24" i="3"/>
  <c r="I9" i="3" s="1"/>
  <c r="M24" i="3"/>
  <c r="M9" i="3" s="1"/>
  <c r="Q24" i="3"/>
  <c r="Q9" i="3" s="1"/>
  <c r="U24" i="3"/>
  <c r="U9" i="3" s="1"/>
  <c r="Y24" i="3"/>
  <c r="Y9" i="3" s="1"/>
  <c r="AG24" i="3"/>
  <c r="AG9" i="3" s="1"/>
  <c r="AK24" i="3"/>
  <c r="AK9" i="3" s="1"/>
  <c r="AO24" i="3"/>
  <c r="AO9" i="3" s="1"/>
  <c r="AS24" i="3"/>
  <c r="AS9" i="3" s="1"/>
  <c r="AW24" i="3"/>
  <c r="AW9" i="3" s="1"/>
  <c r="BA24" i="3"/>
  <c r="BA9" i="3" s="1"/>
  <c r="BE24" i="3"/>
  <c r="BE9" i="3" s="1"/>
  <c r="BI24" i="3"/>
  <c r="BI9" i="3" s="1"/>
  <c r="BM24" i="3"/>
  <c r="BM9" i="3" s="1"/>
  <c r="AB42" i="3"/>
  <c r="AB36" i="3" s="1"/>
  <c r="AB24" i="3" s="1"/>
  <c r="AB9" i="3" s="1"/>
  <c r="AB8" i="3" s="1"/>
  <c r="W16" i="3"/>
  <c r="W15" i="3" s="1"/>
  <c r="W14" i="3" s="1"/>
  <c r="W10" i="3" s="1"/>
  <c r="W18" i="3"/>
  <c r="V16" i="3"/>
  <c r="V15" i="3" s="1"/>
  <c r="V14" i="3" s="1"/>
  <c r="V10" i="3" s="1"/>
  <c r="V9" i="3" s="1"/>
  <c r="BO9" i="1"/>
  <c r="L28" i="1"/>
  <c r="T28" i="1"/>
  <c r="T9" i="1" s="1"/>
  <c r="AD55" i="1"/>
  <c r="AD54" i="1" s="1"/>
  <c r="AD28" i="1" s="1"/>
  <c r="BK9" i="1"/>
  <c r="V9" i="1"/>
  <c r="AG28" i="1"/>
  <c r="AG9" i="1" s="1"/>
  <c r="AK28" i="1"/>
  <c r="AK9" i="1" s="1"/>
  <c r="AO28" i="1"/>
  <c r="AS28" i="1"/>
  <c r="AW28" i="1"/>
  <c r="BA28" i="1"/>
  <c r="BA9" i="1" s="1"/>
  <c r="BE28" i="1"/>
  <c r="BI28" i="1"/>
  <c r="BI9" i="1" s="1"/>
  <c r="BM28" i="1"/>
  <c r="BM9" i="1" s="1"/>
  <c r="AB97" i="1"/>
  <c r="AF97" i="1"/>
  <c r="AE136" i="1"/>
  <c r="AE119" i="1" s="1"/>
  <c r="AB193" i="1"/>
  <c r="AF193" i="1"/>
  <c r="AS9" i="1"/>
  <c r="L9" i="1"/>
  <c r="H28" i="1"/>
  <c r="H9" i="1" s="1"/>
  <c r="P28" i="1"/>
  <c r="P9" i="1" s="1"/>
  <c r="X28" i="1"/>
  <c r="X9" i="1" s="1"/>
  <c r="G9" i="1"/>
  <c r="O9" i="1"/>
  <c r="W9" i="1"/>
  <c r="AO9" i="1"/>
  <c r="AW9" i="1"/>
  <c r="BE9" i="1"/>
  <c r="F9" i="1"/>
  <c r="J9" i="1"/>
  <c r="N9" i="1"/>
  <c r="R9" i="1"/>
  <c r="Z10" i="1"/>
  <c r="Z9" i="1" s="1"/>
  <c r="AD10" i="1"/>
  <c r="AT9" i="1"/>
  <c r="AX9" i="1"/>
  <c r="BB9" i="1"/>
  <c r="BF9" i="1"/>
  <c r="BJ9" i="1"/>
  <c r="BN9" i="1"/>
  <c r="S28" i="1"/>
  <c r="S9" i="1" s="1"/>
  <c r="AB119" i="1"/>
  <c r="AF119" i="1"/>
  <c r="AH193" i="1"/>
  <c r="AH9" i="1" s="1"/>
  <c r="AP10" i="1"/>
  <c r="AP9" i="1" s="1"/>
  <c r="AL41" i="1"/>
  <c r="AE24" i="3" l="1"/>
  <c r="AE9" i="3" s="1"/>
  <c r="AD9" i="1"/>
  <c r="AY28" i="1"/>
  <c r="AY9" i="1" s="1"/>
  <c r="AI28" i="1"/>
  <c r="AI9" i="1" s="1"/>
  <c r="AB55" i="1"/>
  <c r="AB54" i="1" s="1"/>
  <c r="AB28" i="1" s="1"/>
  <c r="AB9" i="1" s="1"/>
  <c r="AL28" i="1"/>
  <c r="AL9" i="1" s="1"/>
  <c r="N24" i="3"/>
  <c r="N9" i="3" s="1"/>
  <c r="AE99" i="3"/>
  <c r="AU28" i="1"/>
  <c r="AU9" i="1" s="1"/>
  <c r="W9" i="3"/>
  <c r="AE97" i="1"/>
  <c r="AE54" i="1" s="1"/>
  <c r="AE28" i="1" s="1"/>
  <c r="AE9" i="1" s="1"/>
  <c r="BG28" i="1"/>
  <c r="BG9" i="1" s="1"/>
  <c r="AQ28" i="1"/>
  <c r="AQ9" i="1" s="1"/>
  <c r="AD48" i="3"/>
  <c r="AD24" i="3" s="1"/>
  <c r="AD9" i="3" s="1"/>
  <c r="BC28" i="1"/>
  <c r="BC9" i="1" s="1"/>
  <c r="AM28" i="1"/>
  <c r="AM9" i="1" s="1"/>
  <c r="AF55" i="1"/>
  <c r="AF54" i="1" s="1"/>
  <c r="AF28" i="1" s="1"/>
  <c r="AF9" i="1" s="1"/>
</calcChain>
</file>

<file path=xl/sharedStrings.xml><?xml version="1.0" encoding="utf-8"?>
<sst xmlns="http://schemas.openxmlformats.org/spreadsheetml/2006/main" count="741" uniqueCount="422">
  <si>
    <t>№ п/п</t>
  </si>
  <si>
    <t>Наименование</t>
  </si>
  <si>
    <t>КОСГУ</t>
  </si>
  <si>
    <t>Остаток средств (+)/Кредиторская задолженность (-) за 2020 год*</t>
  </si>
  <si>
    <t>Источниковые дополнительные доходы в 2021**</t>
  </si>
  <si>
    <t>Остаток средств (+)/Кредиторская задолженность (-) за 2021 год*</t>
  </si>
  <si>
    <t>2022 год</t>
  </si>
  <si>
    <t>РОДИТЕЛЬСКАЯ ПЛАТА</t>
  </si>
  <si>
    <t>ПЛАТНЫЕ УСЛУГИ</t>
  </si>
  <si>
    <t>ВОЗМЕЩЕНИЕ</t>
  </si>
  <si>
    <t>ДОБРОВОЛЬНЫЕ (ЦЕЛЕВЫЕ)</t>
  </si>
  <si>
    <t>ДОХОДЫ ОТ НЕИСПОЛНЕНИЯ КОНТРАКТОВ</t>
  </si>
  <si>
    <t>АРЕНДА (СЕРВИТУТ)</t>
  </si>
  <si>
    <t>УТИЛИЗАЦИЯ</t>
  </si>
  <si>
    <t>Источниковые дополнительные доходы в 2022**</t>
  </si>
  <si>
    <t>СРЕДСТВА ГОРОДСКОГО БЮДЖЕТА</t>
  </si>
  <si>
    <t>СРЕДСТВА КРАЕВОГО БЮДЖЕТА</t>
  </si>
  <si>
    <t>ВНЕБЮДЖЕТНЫЕ СРЕДСТВА</t>
  </si>
  <si>
    <t>в том числе по источникам</t>
  </si>
  <si>
    <t>План</t>
  </si>
  <si>
    <t>Расход</t>
  </si>
  <si>
    <t>средства городского бюджета</t>
  </si>
  <si>
    <t>средства краевого бюджета</t>
  </si>
  <si>
    <t>внебюджетные средства</t>
  </si>
  <si>
    <t xml:space="preserve">Первоначальный*** </t>
  </si>
  <si>
    <t>Уточненный****</t>
  </si>
  <si>
    <t>Распределенный остаток*****</t>
  </si>
  <si>
    <t xml:space="preserve">Кассовый******  </t>
  </si>
  <si>
    <t xml:space="preserve">Фактический*******  </t>
  </si>
  <si>
    <t>Исполнено</t>
  </si>
  <si>
    <t>1.</t>
  </si>
  <si>
    <t>Поступления , всего:********</t>
  </si>
  <si>
    <t>Х</t>
  </si>
  <si>
    <t>2.</t>
  </si>
  <si>
    <t>Выплаты, всего:
           в том числе</t>
  </si>
  <si>
    <t>2.1.</t>
  </si>
  <si>
    <t>Оплата труда, начисления на выплаты по оплате труда, в том числе:</t>
  </si>
  <si>
    <t>2.1.1</t>
  </si>
  <si>
    <t>Заработная плата</t>
  </si>
  <si>
    <t>2.1.2</t>
  </si>
  <si>
    <t>Прочие несоциальные выплаты персоналу в денежной форме, в том числе:</t>
  </si>
  <si>
    <t>Суточные</t>
  </si>
  <si>
    <t>2.1.3</t>
  </si>
  <si>
    <t>Начисления на выплаты по оплате труда, в том числе:</t>
  </si>
  <si>
    <t>Взносы на обязательное пенсионное страхование - 22%</t>
  </si>
  <si>
    <t>Обязательное медстрахование - 5,1%</t>
  </si>
  <si>
    <t>Взносы на случай временной нетрудоспособности и в связи с материнством - 2,9%</t>
  </si>
  <si>
    <t>Взносы для защиты при наступлении несчастных случаев на производстве и профессиональных заболеваний в ФСС - 0,2%</t>
  </si>
  <si>
    <t xml:space="preserve">Листы по временной нетрудоспособности </t>
  </si>
  <si>
    <t>2.2.</t>
  </si>
  <si>
    <t>Социальное обеспечение, в том числе:</t>
  </si>
  <si>
    <t>2.2.1</t>
  </si>
  <si>
    <t>Пособия по социальной помощи, выплачиваемые работодателями, нанимателями бывшим работникам в натуральной форме, в том числе:</t>
  </si>
  <si>
    <t>Пособия на погребение лицам, имеющим право на его получение</t>
  </si>
  <si>
    <t>Прочие расходы</t>
  </si>
  <si>
    <t>2.2.2.</t>
  </si>
  <si>
    <t>Социальные пособия и компенсации персоналу в денежной форме, в том числе:</t>
  </si>
  <si>
    <t xml:space="preserve">Оплаты пособий за первые три дня временной нетрудоспособности </t>
  </si>
  <si>
    <t>Выплаты с 1,5 до 3-х лет</t>
  </si>
  <si>
    <t>2.3.</t>
  </si>
  <si>
    <t>Оплата работ, услуг, в том числе:</t>
  </si>
  <si>
    <t>2.3.1.</t>
  </si>
  <si>
    <t>Услуги связи, в том числе:</t>
  </si>
  <si>
    <t>Абонентская плата за телефон</t>
  </si>
  <si>
    <t>Услуги междугородней связи</t>
  </si>
  <si>
    <t>Услуги интернет-провайдеров</t>
  </si>
  <si>
    <t>Абонплата за радиоточку</t>
  </si>
  <si>
    <t>Поддержка почтового ящика</t>
  </si>
  <si>
    <t>2.3.2.</t>
  </si>
  <si>
    <t>Транспортные услуги, в том числе:</t>
  </si>
  <si>
    <t>Подвоз воды к образовательному учреждению</t>
  </si>
  <si>
    <t>Проезд при командировках</t>
  </si>
  <si>
    <t>Проезд</t>
  </si>
  <si>
    <t>2.3.3.</t>
  </si>
  <si>
    <t>Коммунальные услуги, в том числе:</t>
  </si>
  <si>
    <t>Отопление</t>
  </si>
  <si>
    <t>Горячее водоснобжение</t>
  </si>
  <si>
    <t>Холодное водоснобжение</t>
  </si>
  <si>
    <t>Холодное водоснобжение на ГВС</t>
  </si>
  <si>
    <t>Водоотведение</t>
  </si>
  <si>
    <t>Электроснабжение</t>
  </si>
  <si>
    <t>Газ</t>
  </si>
  <si>
    <t>Жидкие бытовые отходы</t>
  </si>
  <si>
    <t>Вывоз,утилизация твердых коммунальных отходов (САХ)</t>
  </si>
  <si>
    <t>Водосток</t>
  </si>
  <si>
    <t>2.3.4.</t>
  </si>
  <si>
    <t>Арендная плата за пользование имуществом</t>
  </si>
  <si>
    <t>2.3.5.</t>
  </si>
  <si>
    <t>Услуги по содержанию имущества, в том числе:</t>
  </si>
  <si>
    <t>2.3.5.1</t>
  </si>
  <si>
    <t>Ремонт (текущий и капитальный) и реставрация нефинансовых активов, в том числе:</t>
  </si>
  <si>
    <t>Устранение неисправностей (восстановление работоспособности) отдельных объектов нефинансовых активов, а также объектов и систем (охранная, пожарная сигнализация, система вентиляции и т.д.), в том числе:</t>
  </si>
  <si>
    <t>ремонт систем оповещения</t>
  </si>
  <si>
    <t>ремонт котельного оборудования</t>
  </si>
  <si>
    <t>ремонт и замена теплоузлов</t>
  </si>
  <si>
    <t>ремонт и замена водомеров</t>
  </si>
  <si>
    <t>ремонт приборов учета</t>
  </si>
  <si>
    <t>текущий ремонт зданий</t>
  </si>
  <si>
    <t>ремонт системы отопления</t>
  </si>
  <si>
    <t>ремонт систем водоснабжения</t>
  </si>
  <si>
    <t>ремонт автотранспортных средств</t>
  </si>
  <si>
    <t>текущий ремонт оборудования и оргтехники</t>
  </si>
  <si>
    <t>прочие расходы</t>
  </si>
  <si>
    <t>Поддержание технико-экономических и эксплуатационных показателей объектов нефинансовых активов (срок полезного использования, мощность, качество применения, количество и площадь объектов, пропускная способность и т.д.), в том числе:</t>
  </si>
  <si>
    <t>обслуживание автоматической пожарной сигнализации (АПС)</t>
  </si>
  <si>
    <t>обслуживание охранной сигнализации</t>
  </si>
  <si>
    <t>обслуживание формулы безопасности</t>
  </si>
  <si>
    <t>обслуживание систем видеонаблюдения</t>
  </si>
  <si>
    <t>обслуживание компьютеров и оргтехники</t>
  </si>
  <si>
    <t>обслуживание автотранспортных средств</t>
  </si>
  <si>
    <t>обслуживание приборов учета</t>
  </si>
  <si>
    <t xml:space="preserve">обслуживание теплосчетчиков </t>
  </si>
  <si>
    <t>обслуживание котельного оборудования</t>
  </si>
  <si>
    <t>обслуживание газового оборудования</t>
  </si>
  <si>
    <t>обслуживание лифтов</t>
  </si>
  <si>
    <t>Проведение работ по реставрации нефинансовых активов, за исключением работ, носящих характер реконструкции, модернизации, дооборудования</t>
  </si>
  <si>
    <t>Восстановление эффективности функционирования объектов и систем, гидродинамическая, гидрохимическая очистка, осуществляемые помимо технологических нужд (работы, осуществляемые поставщиком коммунальных услуг, исходя из условий договора поставки коммунальных услуг)</t>
  </si>
  <si>
    <t>2.3.5.2</t>
  </si>
  <si>
    <t>Содержание нефинансовых активов в чистоте, в том числе:</t>
  </si>
  <si>
    <t>Уборка снега, мусора</t>
  </si>
  <si>
    <t xml:space="preserve">Вывоз снега, отходов; утилизация отходов </t>
  </si>
  <si>
    <t>Дезинфекция, дезинсекция, дератизация, газация (дегазация)</t>
  </si>
  <si>
    <t>Санитарно-гигиеническое обслуживание, мойка и чистка (химчистка) имущества, натирка полов, прачечные услуги</t>
  </si>
  <si>
    <t>2.3.5.3</t>
  </si>
  <si>
    <t>Противопожарные мероприяти, в том числе:</t>
  </si>
  <si>
    <t>Огнезащитная обработка</t>
  </si>
  <si>
    <t>Зарядка огнетушителей</t>
  </si>
  <si>
    <t>Установка противопожарных дверей (замена дверей на противопожарные)</t>
  </si>
  <si>
    <t xml:space="preserve"> Измерение сопротивления изоляции электропроводки, испытание устройств защитного заземления</t>
  </si>
  <si>
    <t>Проведение испытаний пожарных кранов</t>
  </si>
  <si>
    <t>2.3.5.4</t>
  </si>
  <si>
    <t xml:space="preserve">Расходы на оплату работ (услуг), осуществляемые в целях соблюдения нормативных предписаний по эксплуатации (содержанию) имущества, а также в целях определения его технического состояния, в том числе: </t>
  </si>
  <si>
    <t>Государственная поверка, паспортизация, клеймение средств измерений, в том числе:</t>
  </si>
  <si>
    <t>поверка теплосчетчиков</t>
  </si>
  <si>
    <t>поверка счетчиков воды</t>
  </si>
  <si>
    <t>поверка электросчетчиков</t>
  </si>
  <si>
    <t>промывка систем отопления</t>
  </si>
  <si>
    <t>Обследование технического состояния (аттестация) объектов нефинансовых активов (включая, диагностику автотранспортных средств, в том числе при государственном техническом осмотре), в том числе:</t>
  </si>
  <si>
    <t>аттестация рабочих мест</t>
  </si>
  <si>
    <t>Энергетическое обследование</t>
  </si>
  <si>
    <t>Проведение технического осмотра транспортных средств</t>
  </si>
  <si>
    <t>Проведение бактериологических исследований воздуха в помещениях, а также проведение бактериологических исследований иных нефинансовых активов</t>
  </si>
  <si>
    <t>2.3.5.5</t>
  </si>
  <si>
    <t xml:space="preserve">Расходы на оплату иных работ (услуг), в том числе: </t>
  </si>
  <si>
    <t>Заправка картриджей</t>
  </si>
  <si>
    <t>Спутниковая навигация ГЛОНАСС</t>
  </si>
  <si>
    <t>Эксплуатационные расходы в жилых домах</t>
  </si>
  <si>
    <t>Взносы на капитальный ремонт</t>
  </si>
  <si>
    <t>Установка приборов учета</t>
  </si>
  <si>
    <t>Аварийные работы</t>
  </si>
  <si>
    <t>2.3.6.</t>
  </si>
  <si>
    <t>Прочие услуги, в том числе:</t>
  </si>
  <si>
    <t>2.3.6.1</t>
  </si>
  <si>
    <t>Услуги в области информационных технологий, в том числе:</t>
  </si>
  <si>
    <t>Услуги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</t>
  </si>
  <si>
    <t>Периодическая проверка (в том числе аттестация) объекта информатизации (автоматизированного рабочего места) на соответствие специальным требованиям и рекомендациям по защите информации</t>
  </si>
  <si>
    <t>Приобретение и установка програмного обеспечения</t>
  </si>
  <si>
    <t xml:space="preserve">Услуги по информационно-консультационному обслуживанию программ </t>
  </si>
  <si>
    <t>Приобретение лицензии</t>
  </si>
  <si>
    <t>2.3.6.2</t>
  </si>
  <si>
    <t>Типографские работы, услуги, в том числе:</t>
  </si>
  <si>
    <t xml:space="preserve"> Переплетные работы</t>
  </si>
  <si>
    <t xml:space="preserve"> Ксерокопирование</t>
  </si>
  <si>
    <t>2.3.6.3</t>
  </si>
  <si>
    <t>Медицинские услуги, в том числе:</t>
  </si>
  <si>
    <t>Диспансеризация сотрудников</t>
  </si>
  <si>
    <t>Медицинский осмотр сотрудников</t>
  </si>
  <si>
    <t>Освидетельствование работников (включая предрейсовые осмотры водителей)</t>
  </si>
  <si>
    <t>2.3.6.4</t>
  </si>
  <si>
    <t>Иные работы и услуги, в том числе:</t>
  </si>
  <si>
    <t>Услуги по охране</t>
  </si>
  <si>
    <t>Услуги банка</t>
  </si>
  <si>
    <t>Услуги по расчету налога за негативное воздействие на окружающую среду</t>
  </si>
  <si>
    <t>Санитарно-эпидемиологические услуги</t>
  </si>
  <si>
    <t xml:space="preserve">Оплата демонтажных работ (в том числе снос строений, перенос коммуникаций) </t>
  </si>
  <si>
    <t>Подписка на периодические и справочные издания</t>
  </si>
  <si>
    <t>Расходы по оплате договоров гражданско-правового характера</t>
  </si>
  <si>
    <t>Расходы на оплату услуг по организации питания</t>
  </si>
  <si>
    <t>Услуги по предоставлению мест для стоянки служебного транспорта</t>
  </si>
  <si>
    <t>Проведение инвентаризации и паспортизации зданий, сооружений, других основных средств</t>
  </si>
  <si>
    <t>Услуги и работы по утилизации, захоронению отходов</t>
  </si>
  <si>
    <t>Монтажные работы по оборудованию, требующему монтажа, в случае если данные работы производятся не для целей капитальных вложений в объекты капитального строительства, в том числе:</t>
  </si>
  <si>
    <t>установка (монтаж) автоматической пожарной сигнализации (АПС)</t>
  </si>
  <si>
    <t>установка (монтаж) тревожной кнопки</t>
  </si>
  <si>
    <t>установка (монтаж) системы видеонаблюдения</t>
  </si>
  <si>
    <t>установка (монтаж) мобильных постов охраны</t>
  </si>
  <si>
    <t>Услуги и работы по организации и проведению разного рода мероприятий (аренда помещений, транспортные и иные расходы)</t>
  </si>
  <si>
    <t>Услуги и работы по организации участия в выставках, конференциях, форумах, семинарах, совещаниях, тренингах, соревнованиях и тому подобное (в том числе взносы за участие в указанных мероприятиях)</t>
  </si>
  <si>
    <t xml:space="preserve"> Услуги по обучению на курсах повышения квалификации, подготовки и переподготовки специалистов</t>
  </si>
  <si>
    <t>Возмещение персоналу расходов, связанных со служебными командировками</t>
  </si>
  <si>
    <t>Выплата суточных, а также денежных средств на питание, а также компенсация расходов на проезд и проживание в жилых помещениях спортсменам, учащимся и воспитанникам при их направлении на различного рода мероприятия (соревнования, олимпиады, и иные мероприятия)</t>
  </si>
  <si>
    <t>Выплата суточных, а также денежных средств на питание, а также компенсация расходов на проезд и проживание в жилых помещениях сопровождающих при их направлении на различного рода мероприятия (соревнования, олимпиады, и иные мероприятия)</t>
  </si>
  <si>
    <t>Договор о сетевой форме реализации образовательных программ (Сириус)</t>
  </si>
  <si>
    <t>Аттестация и экспертиза рабочих мест</t>
  </si>
  <si>
    <t xml:space="preserve">Сопровождение системы мониторинга транспортных средств (ГЛОНАСС) </t>
  </si>
  <si>
    <t>Услуги по сопровождению диспетчером</t>
  </si>
  <si>
    <t>2.3.7.</t>
  </si>
  <si>
    <t>Страхование, в том числе:</t>
  </si>
  <si>
    <t>Обязательное страхование автотранспортных средств</t>
  </si>
  <si>
    <t>Обязательное страхование гражданской ответственности владельцев транспортных средств  (ОСАГО)</t>
  </si>
  <si>
    <t>2.3.8.</t>
  </si>
  <si>
    <t>Услуги, работы для целей капитальных вложений, в том числе:</t>
  </si>
  <si>
    <t>Разработк проектной и сметной документации для строительства, реконструкции объектов нефинансовых активов</t>
  </si>
  <si>
    <t>Разработк технических условий присоединения к сетям инженерно-технического обеспечения, увеличения потребляемой мощности</t>
  </si>
  <si>
    <t>Установка (расширение) единых функционирующих систем (включая приведение в состояние, пригодное к эксплуатации)</t>
  </si>
  <si>
    <t>Монтажные работы по оборудованию, требующему монтажа, в случае если данные работы не предусмотрены договорами поставки</t>
  </si>
  <si>
    <t>2.3.9.</t>
  </si>
  <si>
    <t>Арендная плата за пользование земельными участками и другими обособленными природными объектами</t>
  </si>
  <si>
    <t>2.4.</t>
  </si>
  <si>
    <t>Прочие расходы, в том числе:</t>
  </si>
  <si>
    <t>2.4.1.</t>
  </si>
  <si>
    <t>Налоги, пошлины и сборы, в том числе:</t>
  </si>
  <si>
    <t>Налог на добавленную стоимость и налог на прибыль</t>
  </si>
  <si>
    <t>Налог на имущество</t>
  </si>
  <si>
    <t>Земельный налог</t>
  </si>
  <si>
    <t>Транспортный налог</t>
  </si>
  <si>
    <t>Плата за загрязнение окружающей среды</t>
  </si>
  <si>
    <t>Государственные пошлины и сборы</t>
  </si>
  <si>
    <t>2.4.2.</t>
  </si>
  <si>
    <t>Штрафы за нарушение законодательства о налогах и сборах, законодательства о страховых взносах</t>
  </si>
  <si>
    <t>2.4.3.</t>
  </si>
  <si>
    <t>Штрафы за нарушение законодательства о закупках и нарушение условий контрактов (договоров)</t>
  </si>
  <si>
    <t>2.4.4.</t>
  </si>
  <si>
    <t>Штрафные санкции по долговым обязательствам</t>
  </si>
  <si>
    <t>2.4.5.</t>
  </si>
  <si>
    <t>Другие экономические санкции</t>
  </si>
  <si>
    <t>2.4.6.</t>
  </si>
  <si>
    <t>Иные выплаты текущего характера физическим лицам</t>
  </si>
  <si>
    <t>2.4.7.</t>
  </si>
  <si>
    <t>Иные выплаты текущего характера организациям</t>
  </si>
  <si>
    <t>2.4.8.</t>
  </si>
  <si>
    <t>Иные выплаты капитального характера физическим лицам</t>
  </si>
  <si>
    <t>2.4.9.</t>
  </si>
  <si>
    <t>Иные выплаты капитального характера организациям</t>
  </si>
  <si>
    <t>2.5.</t>
  </si>
  <si>
    <t>Поступление нефинансовых активов, в том числе:</t>
  </si>
  <si>
    <t>2.5.1.</t>
  </si>
  <si>
    <t>Увеличение стоимости основных средств</t>
  </si>
  <si>
    <t>Приобретение учебных пособий в бумажном и электронном виде, дидактических материалов, аудио- и видео-материалов</t>
  </si>
  <si>
    <t>Приобретение учебно-нагладных пособий</t>
  </si>
  <si>
    <t>Расходы на приобретение книжной продукции и методической литературы</t>
  </si>
  <si>
    <t>Расходы на приобретение учебников</t>
  </si>
  <si>
    <t>Приобретение технических и других средств обучения</t>
  </si>
  <si>
    <t>Приобретение игр и игрушек</t>
  </si>
  <si>
    <t>Приобретение учебного оборудования</t>
  </si>
  <si>
    <t>Приобретение спортивного оборудования</t>
  </si>
  <si>
    <t>Приобретение оборудования для музыкальных залов</t>
  </si>
  <si>
    <t>Приобретение оборудования для учебных кабинетов</t>
  </si>
  <si>
    <t>Приобретение мебели для учебных мастерских</t>
  </si>
  <si>
    <t>Приобретение учебных кабинетов</t>
  </si>
  <si>
    <t>Расходы по приобретению компьютерной техники для учебных занятий</t>
  </si>
  <si>
    <t>Приобретение мебели для организации учебного процесса</t>
  </si>
  <si>
    <t>Приобретение мебели для организации образовательного процесса, оборудования</t>
  </si>
  <si>
    <t>Приобретение мебели и посуды для школьных столовых (буфетов)</t>
  </si>
  <si>
    <t>Приобретение офисной мебели</t>
  </si>
  <si>
    <t>Приобретение туристического оборудования</t>
  </si>
  <si>
    <t>Приобретение медицинского оборудования</t>
  </si>
  <si>
    <t>Приобретение пожарного оборудования (огнетушители и т.д.)</t>
  </si>
  <si>
    <t>Расходы по приобретению костюмов для спортивных секций</t>
  </si>
  <si>
    <t>Расходы по приобретению приборов учета</t>
  </si>
  <si>
    <t>2.5.2.</t>
  </si>
  <si>
    <t>Увеличение стоимости нематериальных активов</t>
  </si>
  <si>
    <t>2.5.3.</t>
  </si>
  <si>
    <t>Увеличение стоимости непроизведенных активов</t>
  </si>
  <si>
    <t>2.5.4.</t>
  </si>
  <si>
    <t>Увеличение стоимости материальных запасов</t>
  </si>
  <si>
    <t>Приобретение расходных материалов для организации образовательного процесса</t>
  </si>
  <si>
    <t>Расходы по приобретению расходных материалов к компьютерной техники для обеспечения образовательного процесса (картриджей)</t>
  </si>
  <si>
    <t>Расходы по приобретению канцелярских принадлежностей для учебных целей</t>
  </si>
  <si>
    <t>Расходы на проведение внешкольных мероприятий, олимпиад, за исключением внешкольных мероприятий,  осуществляемых в рамках реализации краевых и муниципальных целевых программ</t>
  </si>
  <si>
    <t>Расходы на хозяйственные нужды и моющие средства</t>
  </si>
  <si>
    <t>Приобретение бланков аттестатов, медалей</t>
  </si>
  <si>
    <t>Расходы по приобретению лекарственных препаратов и материалов, применяемых в медицинских целях</t>
  </si>
  <si>
    <t>Расходы по приобретению продуктов питания</t>
  </si>
  <si>
    <t>Расходы по приобретению мягкого инвентаря</t>
  </si>
  <si>
    <t>Расходы по приобретению горюче-смазочных материалов</t>
  </si>
  <si>
    <t>Расходы по приобретению угля</t>
  </si>
  <si>
    <t>Расходы по приобретению дров</t>
  </si>
  <si>
    <t>Расходы по приобретению дизельного топлива</t>
  </si>
  <si>
    <t>Расходы по приобретению строительных материалов</t>
  </si>
  <si>
    <t>Расходы по приобретению запасных частей для автотранспортных средств</t>
  </si>
  <si>
    <t>2.5.5.</t>
  </si>
  <si>
    <t>Увеличение стоимости права пользования активом</t>
  </si>
  <si>
    <t xml:space="preserve">* - колонка «Остаток средств/Кредиторская задолженность» заполняется со знаком «+» при наличии остатка средств и со знаком «-» при наличии кредиторской задолженности, по состоянию на начало финансового года </t>
  </si>
  <si>
    <t>** - в колонку «Источниковые дополнительные доходы» указываются средства, возмещенные ФСС и пр. доходы, заполняется по КОСГУ расходования</t>
  </si>
  <si>
    <t>*** - колонка «Первоначальный план» заполняется по доведенным суммам на начало финансового года без дальнейших корректировок в течение года</t>
  </si>
  <si>
    <t>**** - колонка «Уточненный план» уточняет колонку «Первоначальный план» по состоянию на 1 - е число месяца предоставления отчета</t>
  </si>
  <si>
    <t>***** - колонка «Распределенный остаток» заполняется с колонки «Остаток средств/Кредиторская задолженность» по КОСГУ расходования</t>
  </si>
  <si>
    <t>****** - в колонку «Касса» указываются все произведенные расходы по состоянию на 1 - е число месяца предоставления отчета</t>
  </si>
  <si>
    <t>******* - в колонку «Факт» указывается факт по состоянию на 15 - е число месяца предоставления отчета</t>
  </si>
  <si>
    <t>******** - по строке «Поступления» в колонке «План» указывается планируемое поступление, в колонке «Расход» фактическое поступление по состоянию на 15 - е число месяца предоставления отчета</t>
  </si>
  <si>
    <t>********* - в колонках «Исполнено» 2020 года указывается фактическое исполнение за 2020 год в разрезе бюджетов</t>
  </si>
  <si>
    <t>Остаток средств (+)/Кредиторская задолженность (-) за 2019 год*</t>
  </si>
  <si>
    <t>Источниковые дополнительные доходы в 2020**</t>
  </si>
  <si>
    <t>2021 год</t>
  </si>
  <si>
    <t>Начисления на выплаты по оплате труда</t>
  </si>
  <si>
    <t>Социальное обеспечение, всего:</t>
  </si>
  <si>
    <t>2.2.1.</t>
  </si>
  <si>
    <t>3 дня за счёт работодателя</t>
  </si>
  <si>
    <t>Оплата работ, услуг, всего:</t>
  </si>
  <si>
    <t>Подвоз воды к ОУ</t>
  </si>
  <si>
    <t>Проезд при командировках (спорт.школы)</t>
  </si>
  <si>
    <t>Услуги по содержанию имущества, из них:</t>
  </si>
  <si>
    <t>Капитальный ремонт</t>
  </si>
  <si>
    <t>Текущий ремонт</t>
  </si>
  <si>
    <t>Ремонт системы оповещения</t>
  </si>
  <si>
    <t>Ремонт котельных</t>
  </si>
  <si>
    <t>Ремонт и замена теплоузлов</t>
  </si>
  <si>
    <t>Ремонт и замена водомеров</t>
  </si>
  <si>
    <t>Ремонт приборов учета</t>
  </si>
  <si>
    <t>Текущий ремонт сетей (ОЗП)</t>
  </si>
  <si>
    <t>Текущий ремонт зданий</t>
  </si>
  <si>
    <t>Ремонт отопления</t>
  </si>
  <si>
    <t>Ремонт водоснабжения</t>
  </si>
  <si>
    <t>Ремонт автотранспорта</t>
  </si>
  <si>
    <t>Ремонт автотранспортных средств на СТО</t>
  </si>
  <si>
    <t>Текущий ремонт оборудования и оргтехники</t>
  </si>
  <si>
    <t>Содержание нефинансовых активов в чистоте,в том числе:</t>
  </si>
  <si>
    <t>Уборка мусора</t>
  </si>
  <si>
    <t>Дезинфекцию, дезинсекцию, дератизацию, газацию (дегазацию)</t>
  </si>
  <si>
    <t>Стирка белья</t>
  </si>
  <si>
    <t>Прочие расходы по содержанию имущества</t>
  </si>
  <si>
    <t>Противопожарные мероприяти,в том числе:</t>
  </si>
  <si>
    <t>Зарядку огнетушителей</t>
  </si>
  <si>
    <t>Обслуживание АПС</t>
  </si>
  <si>
    <t>Энергообследование, замеры сопротивления изоляции</t>
  </si>
  <si>
    <t xml:space="preserve">Расходы на оплату работ (услуг), в том числе: </t>
  </si>
  <si>
    <t>ГЛОНАСС</t>
  </si>
  <si>
    <t>Тех.осмотр автотранспорта</t>
  </si>
  <si>
    <t>Предрейсовый контроль автобуса</t>
  </si>
  <si>
    <t>Комплексное обслуживание автомобиля</t>
  </si>
  <si>
    <t>Поверка тепломеров</t>
  </si>
  <si>
    <t>Поверка водомеров</t>
  </si>
  <si>
    <t>Поверка электросчетчиков</t>
  </si>
  <si>
    <t>Обслуживание приборов учета</t>
  </si>
  <si>
    <t xml:space="preserve">Обслуживание теплосчетчиков </t>
  </si>
  <si>
    <t>Обслуживание котельных</t>
  </si>
  <si>
    <t>Обслуживание газового оборудования</t>
  </si>
  <si>
    <t>Промывка систем отопления</t>
  </si>
  <si>
    <t>Формула безопасности</t>
  </si>
  <si>
    <t>Обслуживание охранной сигнализации</t>
  </si>
  <si>
    <t>Обслуживание видеонаблюдения</t>
  </si>
  <si>
    <t>Обслуживание компьютеров и оргтехники</t>
  </si>
  <si>
    <t>Обслуживание лифтов</t>
  </si>
  <si>
    <t>Аттестация рабочих мест</t>
  </si>
  <si>
    <t>Эксплуатац.расходы в жилых домах</t>
  </si>
  <si>
    <t>Прочие услуги</t>
  </si>
  <si>
    <t>Оплата монтажных работ, в том числе:</t>
  </si>
  <si>
    <t xml:space="preserve">"Охрана"пульт охрана техобслуживания </t>
  </si>
  <si>
    <t>Тревожная кнопка</t>
  </si>
  <si>
    <t>Установка видеонаблюдения</t>
  </si>
  <si>
    <t>Монтаж АПС</t>
  </si>
  <si>
    <t>Мобильная охрана</t>
  </si>
  <si>
    <t>Дефектация,монтаж,демонтаж,пуско-наладочные работы оборудования</t>
  </si>
  <si>
    <t>Оплата услуг в области информационных технологий, в том числе:</t>
  </si>
  <si>
    <t>Програмное обеспечение(приобретение,установка)</t>
  </si>
  <si>
    <t>Обслуживание программ</t>
  </si>
  <si>
    <t>Оплата медицинских услуг, в том числе:</t>
  </si>
  <si>
    <t>Медосмотр сотрудников</t>
  </si>
  <si>
    <t>Оплата иных работ и услуг, в том числе:</t>
  </si>
  <si>
    <t>Стоянка автотранспортных средств</t>
  </si>
  <si>
    <t>Предрейсовый контроль водителя автотранспортных средств</t>
  </si>
  <si>
    <t>Захоронение ТБО</t>
  </si>
  <si>
    <t>Курсы,командировки</t>
  </si>
  <si>
    <t>Аттестаты</t>
  </si>
  <si>
    <t>Санитарно-эпид.услуги</t>
  </si>
  <si>
    <t>Подписка</t>
  </si>
  <si>
    <t>Паспортизация</t>
  </si>
  <si>
    <t>Лицензирование</t>
  </si>
  <si>
    <t>Оплата договоров гражданско-правового характера</t>
  </si>
  <si>
    <t>Услуги охранного предприятия</t>
  </si>
  <si>
    <t>Услуги по организации питания</t>
  </si>
  <si>
    <t>Услуги по обслуживанию культмассовых мероприятий</t>
  </si>
  <si>
    <t>Услуги по определению величины арендной платы</t>
  </si>
  <si>
    <t>Спорт.мероприятия,соревнования ( питание, проезд, проживание участников) КВР 113</t>
  </si>
  <si>
    <t>Спорт.мероприятия,соревнования (питание, проезд, проживание  сопровождающих) КВР 112</t>
  </si>
  <si>
    <t>Образовательные услуги (Сириус)</t>
  </si>
  <si>
    <t>Страхование</t>
  </si>
  <si>
    <t>Обязательное страхование автотранспорта</t>
  </si>
  <si>
    <t>Страхование автогражднской ответ-ти</t>
  </si>
  <si>
    <t>Услуги, работы для целей капитальных вложений</t>
  </si>
  <si>
    <t>Прочие расходы, всего:</t>
  </si>
  <si>
    <t>Экологический налог</t>
  </si>
  <si>
    <t>Налог на землю</t>
  </si>
  <si>
    <t>Гос.пошлины</t>
  </si>
  <si>
    <t>Штрафы,пени,НДС</t>
  </si>
  <si>
    <t>Учебное оборудование (для учебных кабинетов)</t>
  </si>
  <si>
    <t>Мебель учебная</t>
  </si>
  <si>
    <t>Мебель для детских групп</t>
  </si>
  <si>
    <t>Офисная мебель</t>
  </si>
  <si>
    <t>Мебель кухонная (оборудование для пищеблоков)</t>
  </si>
  <si>
    <t>Приобретение учебников</t>
  </si>
  <si>
    <t>Учебные пособия в бумажном и эл.виде, дидакт. материалы,аудио.видео материалы)</t>
  </si>
  <si>
    <t>Технические и др.средств обучения (компьютерная,электронно-вычислительная техника,видео, радио и т. д.)</t>
  </si>
  <si>
    <t>Приобретение учебно-нагл.пособий (стенды)</t>
  </si>
  <si>
    <t>Книжная продукция и методическая литература</t>
  </si>
  <si>
    <t>Медицинское оборудование</t>
  </si>
  <si>
    <t>Пожарное оборудование,огнетушители</t>
  </si>
  <si>
    <t>Игровое оборудование (игры, игрушки)</t>
  </si>
  <si>
    <t>Костюмы для спортивных секций</t>
  </si>
  <si>
    <t>Музыкальное оборудование</t>
  </si>
  <si>
    <t>Приборы учета</t>
  </si>
  <si>
    <t>Туристическое оборудование</t>
  </si>
  <si>
    <t>Спортивное оборудование</t>
  </si>
  <si>
    <t>2.6.</t>
  </si>
  <si>
    <t>Увеличение стоимости материальных запасов, всего:</t>
  </si>
  <si>
    <t>Уголь</t>
  </si>
  <si>
    <t>Дрова</t>
  </si>
  <si>
    <t>Диз. топливо</t>
  </si>
  <si>
    <t>ГСМ</t>
  </si>
  <si>
    <r>
      <t xml:space="preserve">Призы (медали), аттестаты </t>
    </r>
    <r>
      <rPr>
        <sz val="12"/>
        <color indexed="8"/>
        <rFont val="Times New Roman"/>
        <family val="1"/>
        <charset val="204"/>
      </rPr>
      <t>КВР 244</t>
    </r>
  </si>
  <si>
    <t>Стройматериалы</t>
  </si>
  <si>
    <t>Зап.части для автотранспорта</t>
  </si>
  <si>
    <t>Продукты питания</t>
  </si>
  <si>
    <t>Канцелярские товары (в том числе бумага)</t>
  </si>
  <si>
    <t>Расходные материалы для организации образовательного процесса</t>
  </si>
  <si>
    <t>Моющие и хоз.товары</t>
  </si>
  <si>
    <t>Мягкий инвентарь</t>
  </si>
  <si>
    <t>Расходные материалы к комп. и орг. технике (в том числе катриджи)</t>
  </si>
  <si>
    <t>Расходные материалы для проведения внешкольных мероприятий</t>
  </si>
  <si>
    <t>Медикаменты</t>
  </si>
  <si>
    <t>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</si>
</sst>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0;[Red]\-#,##0.00;0.00"/>
    <numFmt numFmtId="165" formatCode="_-* #,##0.00_р_._-;\-* #,##0.00_р_._-;_-* &quot;-&quot;??_р_._-;_-@_-"/>
    <numFmt numFmtId="166" formatCode="_-* #,##0.00_р_._-;\-* #,##0.00_р_._-;_-* \-??_р_._-;_-@_-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1" fillId="0" borderId="0"/>
    <xf numFmtId="0" fontId="2" fillId="0" borderId="0" applyFont="0" applyFill="0" applyBorder="0" applyAlignment="0" applyProtection="0"/>
    <xf numFmtId="0" fontId="18" fillId="0" borderId="0"/>
    <xf numFmtId="165" fontId="11" fillId="0" borderId="0" applyBorder="0" applyAlignment="0" applyProtection="0"/>
    <xf numFmtId="166" fontId="11" fillId="0" borderId="0" applyBorder="0" applyAlignment="0" applyProtection="0"/>
    <xf numFmtId="165" fontId="11" fillId="0" borderId="0" applyBorder="0" applyAlignment="0" applyProtection="0"/>
    <xf numFmtId="165" fontId="11" fillId="0" borderId="0" applyBorder="0" applyAlignment="0" applyProtection="0"/>
    <xf numFmtId="165" fontId="11" fillId="0" borderId="0" applyBorder="0" applyAlignment="0" applyProtection="0"/>
    <xf numFmtId="165" fontId="11" fillId="0" borderId="0" applyBorder="0" applyAlignment="0" applyProtection="0"/>
    <xf numFmtId="165" fontId="11" fillId="0" borderId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/>
    <xf numFmtId="9" fontId="2" fillId="0" borderId="0" applyFont="0" applyFill="0" applyBorder="0" applyAlignment="0" applyProtection="0"/>
    <xf numFmtId="9" fontId="19" fillId="0" borderId="0" applyFill="0" applyBorder="0" applyAlignment="0" applyProtection="0"/>
    <xf numFmtId="166" fontId="19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/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left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4" fontId="8" fillId="5" borderId="10" xfId="0" applyNumberFormat="1" applyFont="1" applyFill="1" applyBorder="1" applyAlignment="1" applyProtection="1">
      <alignment horizontal="center" vertical="center" wrapText="1"/>
    </xf>
    <xf numFmtId="164" fontId="12" fillId="5" borderId="1" xfId="1" applyNumberFormat="1" applyFont="1" applyFill="1" applyBorder="1" applyAlignment="1" applyProtection="1">
      <protection hidden="1"/>
    </xf>
    <xf numFmtId="164" fontId="12" fillId="5" borderId="1" xfId="1" applyNumberFormat="1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/>
    </xf>
    <xf numFmtId="0" fontId="7" fillId="5" borderId="10" xfId="0" applyFont="1" applyFill="1" applyBorder="1" applyAlignment="1" applyProtection="1">
      <alignment horizontal="center" vertical="center" wrapText="1"/>
    </xf>
    <xf numFmtId="4" fontId="8" fillId="2" borderId="10" xfId="0" applyNumberFormat="1" applyFont="1" applyFill="1" applyBorder="1" applyAlignment="1" applyProtection="1">
      <alignment horizontal="center" vertical="center" wrapText="1"/>
    </xf>
    <xf numFmtId="4" fontId="8" fillId="6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13" fillId="4" borderId="10" xfId="0" applyNumberFormat="1" applyFont="1" applyFill="1" applyBorder="1" applyAlignment="1" applyProtection="1">
      <alignment horizontal="center" vertical="center"/>
      <protection locked="0"/>
    </xf>
    <xf numFmtId="4" fontId="13" fillId="0" borderId="10" xfId="0" applyNumberFormat="1" applyFont="1" applyFill="1" applyBorder="1" applyAlignment="1" applyProtection="1">
      <alignment horizontal="center" vertical="center"/>
      <protection locked="0"/>
    </xf>
    <xf numFmtId="4" fontId="13" fillId="2" borderId="10" xfId="0" applyNumberFormat="1" applyFont="1" applyFill="1" applyBorder="1" applyAlignment="1" applyProtection="1">
      <alignment horizontal="center" vertical="center"/>
      <protection locked="0"/>
    </xf>
    <xf numFmtId="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/>
    <xf numFmtId="0" fontId="13" fillId="0" borderId="0" xfId="0" applyFont="1" applyFill="1" applyBorder="1" applyProtection="1"/>
    <xf numFmtId="0" fontId="13" fillId="0" borderId="1" xfId="0" applyFont="1" applyFill="1" applyBorder="1" applyAlignment="1">
      <alignment vertical="center" wrapText="1"/>
    </xf>
    <xf numFmtId="4" fontId="13" fillId="4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2" borderId="1" xfId="0" applyNumberFormat="1" applyFont="1" applyFill="1" applyBorder="1" applyAlignment="1" applyProtection="1">
      <alignment horizontal="center" vertical="center"/>
      <protection locked="0"/>
    </xf>
    <xf numFmtId="4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right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49" fontId="13" fillId="0" borderId="9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4" fontId="13" fillId="4" borderId="9" xfId="0" applyNumberFormat="1" applyFont="1" applyFill="1" applyBorder="1" applyAlignment="1" applyProtection="1">
      <alignment horizontal="center" vertical="center"/>
      <protection locked="0"/>
    </xf>
    <xf numFmtId="4" fontId="13" fillId="2" borderId="9" xfId="0" applyNumberFormat="1" applyFont="1" applyFill="1" applyBorder="1" applyAlignment="1" applyProtection="1">
      <alignment horizontal="center" vertical="center"/>
      <protection locked="0"/>
    </xf>
    <xf numFmtId="4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49" fontId="15" fillId="0" borderId="9" xfId="0" applyNumberFormat="1" applyFont="1" applyFill="1" applyBorder="1" applyAlignment="1" applyProtection="1">
      <alignment horizontal="right" vertical="center"/>
    </xf>
    <xf numFmtId="0" fontId="5" fillId="0" borderId="1" xfId="0" quotePrefix="1" applyFont="1" applyFill="1" applyBorder="1" applyAlignment="1">
      <alignment horizontal="right" vertical="center" wrapText="1"/>
    </xf>
    <xf numFmtId="4" fontId="15" fillId="4" borderId="9" xfId="0" applyNumberFormat="1" applyFont="1" applyFill="1" applyBorder="1" applyAlignment="1" applyProtection="1">
      <alignment horizontal="right" vertical="center"/>
      <protection locked="0"/>
    </xf>
    <xf numFmtId="4" fontId="15" fillId="0" borderId="9" xfId="0" applyNumberFormat="1" applyFont="1" applyFill="1" applyBorder="1" applyAlignment="1" applyProtection="1">
      <alignment horizontal="right" vertical="center"/>
      <protection locked="0"/>
    </xf>
    <xf numFmtId="4" fontId="15" fillId="2" borderId="9" xfId="0" applyNumberFormat="1" applyFont="1" applyFill="1" applyBorder="1" applyAlignment="1" applyProtection="1">
      <alignment horizontal="right" vertical="center"/>
      <protection locked="0"/>
    </xf>
    <xf numFmtId="4" fontId="15" fillId="3" borderId="9" xfId="0" applyNumberFormat="1" applyFont="1" applyFill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4" fontId="8" fillId="6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0" quotePrefix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5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wrapText="1"/>
    </xf>
    <xf numFmtId="0" fontId="5" fillId="0" borderId="1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>
      <alignment horizontal="left" vertical="center" wrapText="1"/>
    </xf>
    <xf numFmtId="4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4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right" vertical="center"/>
    </xf>
    <xf numFmtId="0" fontId="5" fillId="8" borderId="1" xfId="0" applyFont="1" applyFill="1" applyBorder="1" applyAlignment="1">
      <alignment horizontal="right" vertical="center" wrapText="1"/>
    </xf>
    <xf numFmtId="4" fontId="15" fillId="3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 applyProtection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left" vertical="center"/>
      <protection locked="0"/>
    </xf>
    <xf numFmtId="4" fontId="5" fillId="2" borderId="1" xfId="0" applyNumberFormat="1" applyFont="1" applyFill="1" applyBorder="1" applyAlignment="1" applyProtection="1">
      <alignment horizontal="left" vertical="center"/>
      <protection locked="0"/>
    </xf>
    <xf numFmtId="4" fontId="5" fillId="0" borderId="10" xfId="0" applyNumberFormat="1" applyFont="1" applyFill="1" applyBorder="1" applyAlignment="1" applyProtection="1">
      <alignment horizontal="left" vertical="center"/>
      <protection locked="0"/>
    </xf>
    <xf numFmtId="4" fontId="15" fillId="3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wrapText="1"/>
    </xf>
    <xf numFmtId="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Protection="1"/>
    <xf numFmtId="0" fontId="13" fillId="7" borderId="1" xfId="0" applyFont="1" applyFill="1" applyBorder="1" applyAlignment="1">
      <alignment vertical="center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4" fontId="16" fillId="0" borderId="1" xfId="0" applyNumberFormat="1" applyFont="1" applyFill="1" applyBorder="1" applyAlignment="1" applyProtection="1">
      <alignment horizontal="center" vertical="center"/>
      <protection locked="0"/>
    </xf>
    <xf numFmtId="4" fontId="16" fillId="2" borderId="1" xfId="0" applyNumberFormat="1" applyFont="1" applyFill="1" applyBorder="1" applyAlignment="1" applyProtection="1">
      <alignment horizontal="center" vertical="center"/>
      <protection locked="0"/>
    </xf>
    <xf numFmtId="4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1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6" fillId="4" borderId="1" xfId="0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>
      <alignment horizontal="left"/>
    </xf>
    <xf numFmtId="4" fontId="16" fillId="4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quotePrefix="1" applyFont="1" applyFill="1" applyBorder="1" applyAlignment="1">
      <alignment horizontal="left" vertical="center" wrapText="1"/>
    </xf>
    <xf numFmtId="4" fontId="13" fillId="0" borderId="9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9" borderId="9" xfId="0" applyNumberFormat="1" applyFont="1" applyFill="1" applyBorder="1" applyAlignment="1" applyProtection="1">
      <alignment horizontal="center" vertical="center"/>
      <protection locked="0"/>
    </xf>
    <xf numFmtId="4" fontId="13" fillId="0" borderId="1" xfId="36" applyNumberFormat="1" applyFont="1" applyFill="1" applyBorder="1" applyAlignment="1" applyProtection="1">
      <alignment horizontal="left" wrapText="1"/>
    </xf>
    <xf numFmtId="0" fontId="16" fillId="0" borderId="1" xfId="0" quotePrefix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right" wrapText="1"/>
    </xf>
    <xf numFmtId="0" fontId="5" fillId="8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8" fillId="5" borderId="1" xfId="0" quotePrefix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8" fillId="5" borderId="1" xfId="0" quotePrefix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 shrinkToFi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</cellXfs>
  <cellStyles count="46">
    <cellStyle name="Excel Built-in Normal" xfId="3"/>
    <cellStyle name="TableStyleLight1" xfId="4"/>
    <cellStyle name="TableStyleLight1 2" xfId="5"/>
    <cellStyle name="TableStyleLight1 3" xfId="6"/>
    <cellStyle name="TableStyleLight1 3 2" xfId="7"/>
    <cellStyle name="TableStyleLight1 4" xfId="8"/>
    <cellStyle name="TableStyleLight1 4 2" xfId="9"/>
    <cellStyle name="TableStyleLight1 5" xfId="10"/>
    <cellStyle name="Обычный" xfId="0" builtinId="0"/>
    <cellStyle name="Обычный 10" xfId="11"/>
    <cellStyle name="Обычный 2" xfId="12"/>
    <cellStyle name="Обычный 2 2" xfId="13"/>
    <cellStyle name="Обычный 2 2 2" xfId="14"/>
    <cellStyle name="Обычный 2 3" xfId="15"/>
    <cellStyle name="Обычный 2 3 2" xfId="16"/>
    <cellStyle name="Обычный 2 4" xfId="17"/>
    <cellStyle name="Обычный 2 4 2" xfId="18"/>
    <cellStyle name="Обычный 2 5" xfId="19"/>
    <cellStyle name="Обычный 2 5 2" xfId="20"/>
    <cellStyle name="Обычный 2 6" xfId="21"/>
    <cellStyle name="Обычный 2 6 2" xfId="22"/>
    <cellStyle name="Обычный 2 7" xfId="23"/>
    <cellStyle name="Обычный 2 8" xfId="1"/>
    <cellStyle name="Обычный 2_75" xfId="24"/>
    <cellStyle name="Обычный 3" xfId="25"/>
    <cellStyle name="Обычный 3 2" xfId="26"/>
    <cellStyle name="Обычный 4 2" xfId="27"/>
    <cellStyle name="Обычный 5 2" xfId="28"/>
    <cellStyle name="Обычный 6 2" xfId="29"/>
    <cellStyle name="Обычный 7 2" xfId="30"/>
    <cellStyle name="Обычный 8" xfId="31"/>
    <cellStyle name="Обычный 9" xfId="32"/>
    <cellStyle name="Процентный 2" xfId="33"/>
    <cellStyle name="Процентный 2 2" xfId="34"/>
    <cellStyle name="Финансовый 2" xfId="2"/>
    <cellStyle name="Финансовый 2 2" xfId="35"/>
    <cellStyle name="Финансовый 2 3" xfId="36"/>
    <cellStyle name="Финансовый 2 3 2" xfId="37"/>
    <cellStyle name="Финансовый 2 4" xfId="38"/>
    <cellStyle name="Финансовый 2 4 2" xfId="39"/>
    <cellStyle name="Финансовый 2 5" xfId="40"/>
    <cellStyle name="Финансовый 3" xfId="41"/>
    <cellStyle name="Финансовый 3 2" xfId="42"/>
    <cellStyle name="Финансовый 3 2 2" xfId="43"/>
    <cellStyle name="Финансовый 3 3" xfId="44"/>
    <cellStyle name="Финансовый 3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R197"/>
  <sheetViews>
    <sheetView topLeftCell="A3" zoomScale="63" zoomScaleNormal="63" workbookViewId="0">
      <pane xSplit="3" ySplit="5" topLeftCell="D8" activePane="bottomRight" state="frozen"/>
      <selection activeCell="I3" sqref="I3:K4"/>
      <selection pane="topRight" activeCell="I3" sqref="I3:K4"/>
      <selection pane="bottomLeft" activeCell="I3" sqref="I3:K4"/>
      <selection pane="bottomRight" activeCell="B28" sqref="B28"/>
    </sheetView>
  </sheetViews>
  <sheetFormatPr defaultRowHeight="30" customHeight="1" x14ac:dyDescent="0.2"/>
  <cols>
    <col min="1" max="1" width="9.140625" style="113"/>
    <col min="2" max="2" width="65.42578125" style="113" customWidth="1"/>
    <col min="3" max="3" width="10.42578125" style="115" customWidth="1"/>
    <col min="4" max="4" width="15.42578125" style="115" customWidth="1"/>
    <col min="5" max="5" width="14.7109375" style="115" customWidth="1"/>
    <col min="6" max="6" width="17.28515625" style="115" customWidth="1"/>
    <col min="7" max="7" width="15" style="115" customWidth="1"/>
    <col min="8" max="8" width="14.42578125" style="115" customWidth="1"/>
    <col min="9" max="9" width="18.140625" style="115" customWidth="1"/>
    <col min="10" max="10" width="18" style="115" customWidth="1"/>
    <col min="11" max="11" width="19.7109375" style="115" customWidth="1"/>
    <col min="12" max="13" width="16.5703125" style="115" customWidth="1"/>
    <col min="14" max="14" width="18.7109375" style="115" customWidth="1"/>
    <col min="15" max="15" width="15" style="115" customWidth="1"/>
    <col min="16" max="16" width="14.42578125" style="115" customWidth="1"/>
    <col min="17" max="17" width="21.28515625" style="112" customWidth="1"/>
    <col min="18" max="18" width="18.140625" style="117" customWidth="1"/>
    <col min="19" max="19" width="19.42578125" style="112" customWidth="1"/>
    <col min="20" max="20" width="18" style="113" customWidth="1"/>
    <col min="21" max="21" width="20.7109375" style="113" customWidth="1"/>
    <col min="22" max="22" width="21.42578125" style="112" customWidth="1"/>
    <col min="23" max="23" width="18.85546875" style="117" customWidth="1"/>
    <col min="24" max="24" width="20.42578125" style="112" customWidth="1"/>
    <col min="25" max="25" width="18.85546875" style="113" customWidth="1"/>
    <col min="26" max="26" width="16.7109375" style="113" customWidth="1"/>
    <col min="27" max="27" width="21" style="112" customWidth="1"/>
    <col min="28" max="28" width="18.5703125" style="117" customWidth="1"/>
    <col min="29" max="29" width="20.42578125" style="117" customWidth="1"/>
    <col min="30" max="30" width="15.7109375" style="113" customWidth="1"/>
    <col min="31" max="31" width="16.42578125" style="113" customWidth="1"/>
    <col min="32" max="32" width="21.85546875" style="112" customWidth="1"/>
    <col min="33" max="34" width="22.140625" style="117" customWidth="1"/>
    <col min="35" max="35" width="18.5703125" style="113" customWidth="1"/>
    <col min="36" max="36" width="18" style="113" customWidth="1"/>
    <col min="37" max="37" width="21.85546875" style="112" customWidth="1"/>
    <col min="38" max="39" width="22.140625" style="117" customWidth="1"/>
    <col min="40" max="41" width="21.28515625" style="113" customWidth="1"/>
    <col min="42" max="42" width="21.85546875" style="112" customWidth="1"/>
    <col min="43" max="44" width="22.140625" style="117" customWidth="1"/>
    <col min="45" max="46" width="21.42578125" style="113" customWidth="1"/>
    <col min="47" max="47" width="21.85546875" style="112" customWidth="1"/>
    <col min="48" max="49" width="22.140625" style="117" customWidth="1"/>
    <col min="50" max="51" width="21.42578125" style="113" customWidth="1"/>
    <col min="52" max="52" width="21.85546875" style="112" customWidth="1"/>
    <col min="53" max="54" width="22.140625" style="117" customWidth="1"/>
    <col min="55" max="56" width="21.42578125" style="113" customWidth="1"/>
    <col min="57" max="57" width="21.85546875" style="112" customWidth="1"/>
    <col min="58" max="59" width="22.140625" style="117" customWidth="1"/>
    <col min="60" max="61" width="21.42578125" style="113" customWidth="1"/>
    <col min="62" max="62" width="21.85546875" style="112" customWidth="1"/>
    <col min="63" max="64" width="22.140625" style="117" customWidth="1"/>
    <col min="65" max="66" width="21.42578125" style="113" customWidth="1"/>
    <col min="67" max="16384" width="9.140625" style="113"/>
  </cols>
  <sheetData>
    <row r="2" spans="1:226" s="2" customFormat="1" ht="30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  <c r="R2" s="6"/>
      <c r="S2" s="1"/>
      <c r="V2" s="1"/>
      <c r="W2" s="6"/>
      <c r="X2" s="1"/>
      <c r="AA2" s="1"/>
      <c r="AB2" s="6"/>
      <c r="AC2" s="6"/>
      <c r="AF2" s="1"/>
      <c r="AG2" s="6"/>
      <c r="AH2" s="6"/>
      <c r="AK2" s="1"/>
      <c r="AL2" s="6"/>
      <c r="AM2" s="6"/>
      <c r="AP2" s="1"/>
      <c r="AQ2" s="6"/>
      <c r="AR2" s="6"/>
      <c r="AU2" s="1"/>
      <c r="AV2" s="6"/>
      <c r="AW2" s="6"/>
      <c r="AZ2" s="1"/>
      <c r="BA2" s="6"/>
      <c r="BB2" s="6"/>
      <c r="BE2" s="1"/>
      <c r="BF2" s="6"/>
      <c r="BG2" s="6"/>
      <c r="BJ2" s="1"/>
      <c r="BK2" s="6"/>
      <c r="BL2" s="6"/>
    </row>
    <row r="3" spans="1:226" s="2" customFormat="1" ht="27.75" customHeight="1" x14ac:dyDescent="0.2">
      <c r="A3" s="181" t="s">
        <v>0</v>
      </c>
      <c r="B3" s="164" t="s">
        <v>1</v>
      </c>
      <c r="C3" s="164" t="s">
        <v>2</v>
      </c>
      <c r="D3" s="164" t="s">
        <v>292</v>
      </c>
      <c r="E3" s="164"/>
      <c r="F3" s="164"/>
      <c r="G3" s="164" t="s">
        <v>293</v>
      </c>
      <c r="H3" s="164"/>
      <c r="I3" s="182">
        <f>F8+K8-K9</f>
        <v>2668.5400000000373</v>
      </c>
      <c r="J3" s="183"/>
      <c r="K3" s="183"/>
      <c r="L3" s="164" t="s">
        <v>3</v>
      </c>
      <c r="M3" s="164"/>
      <c r="N3" s="164"/>
      <c r="O3" s="180" t="s">
        <v>294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74" t="s">
        <v>7</v>
      </c>
      <c r="AG3" s="174"/>
      <c r="AH3" s="174"/>
      <c r="AI3" s="174"/>
      <c r="AJ3" s="174"/>
      <c r="AK3" s="174" t="s">
        <v>8</v>
      </c>
      <c r="AL3" s="174"/>
      <c r="AM3" s="174"/>
      <c r="AN3" s="174"/>
      <c r="AO3" s="174"/>
      <c r="AP3" s="174" t="s">
        <v>9</v>
      </c>
      <c r="AQ3" s="174"/>
      <c r="AR3" s="174"/>
      <c r="AS3" s="174"/>
      <c r="AT3" s="174"/>
      <c r="AU3" s="174" t="s">
        <v>10</v>
      </c>
      <c r="AV3" s="174"/>
      <c r="AW3" s="174"/>
      <c r="AX3" s="174"/>
      <c r="AY3" s="174"/>
      <c r="AZ3" s="174" t="s">
        <v>11</v>
      </c>
      <c r="BA3" s="174"/>
      <c r="BB3" s="174"/>
      <c r="BC3" s="174"/>
      <c r="BD3" s="174"/>
      <c r="BE3" s="174" t="s">
        <v>12</v>
      </c>
      <c r="BF3" s="174"/>
      <c r="BG3" s="174"/>
      <c r="BH3" s="174"/>
      <c r="BI3" s="174"/>
      <c r="BJ3" s="174" t="s">
        <v>13</v>
      </c>
      <c r="BK3" s="174"/>
      <c r="BL3" s="174"/>
      <c r="BM3" s="174"/>
      <c r="BN3" s="174"/>
    </row>
    <row r="4" spans="1:226" s="2" customFormat="1" ht="34.5" customHeight="1" x14ac:dyDescent="0.2">
      <c r="A4" s="181"/>
      <c r="B4" s="164"/>
      <c r="C4" s="164"/>
      <c r="D4" s="164"/>
      <c r="E4" s="164"/>
      <c r="F4" s="164"/>
      <c r="G4" s="164"/>
      <c r="H4" s="164"/>
      <c r="I4" s="183"/>
      <c r="J4" s="183"/>
      <c r="K4" s="183"/>
      <c r="L4" s="164"/>
      <c r="M4" s="164"/>
      <c r="N4" s="164"/>
      <c r="O4" s="175" t="s">
        <v>4</v>
      </c>
      <c r="P4" s="176"/>
      <c r="Q4" s="179" t="s">
        <v>15</v>
      </c>
      <c r="R4" s="179"/>
      <c r="S4" s="179"/>
      <c r="T4" s="179"/>
      <c r="U4" s="179"/>
      <c r="V4" s="179" t="s">
        <v>16</v>
      </c>
      <c r="W4" s="179"/>
      <c r="X4" s="179"/>
      <c r="Y4" s="179"/>
      <c r="Z4" s="179"/>
      <c r="AA4" s="179" t="s">
        <v>17</v>
      </c>
      <c r="AB4" s="179"/>
      <c r="AC4" s="179"/>
      <c r="AD4" s="179"/>
      <c r="AE4" s="179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</row>
    <row r="5" spans="1:226" s="2" customFormat="1" ht="16.5" customHeight="1" x14ac:dyDescent="0.2">
      <c r="A5" s="181"/>
      <c r="B5" s="164"/>
      <c r="C5" s="164"/>
      <c r="D5" s="163" t="s">
        <v>18</v>
      </c>
      <c r="E5" s="163"/>
      <c r="F5" s="163"/>
      <c r="G5" s="164"/>
      <c r="H5" s="164"/>
      <c r="I5" s="163" t="s">
        <v>18</v>
      </c>
      <c r="J5" s="163"/>
      <c r="K5" s="163"/>
      <c r="L5" s="165" t="s">
        <v>18</v>
      </c>
      <c r="M5" s="163"/>
      <c r="N5" s="163"/>
      <c r="O5" s="177"/>
      <c r="P5" s="178"/>
      <c r="Q5" s="170" t="s">
        <v>19</v>
      </c>
      <c r="R5" s="171"/>
      <c r="S5" s="172"/>
      <c r="T5" s="173" t="s">
        <v>20</v>
      </c>
      <c r="U5" s="173"/>
      <c r="V5" s="170" t="s">
        <v>19</v>
      </c>
      <c r="W5" s="171"/>
      <c r="X5" s="172"/>
      <c r="Y5" s="173" t="s">
        <v>20</v>
      </c>
      <c r="Z5" s="173"/>
      <c r="AA5" s="170" t="s">
        <v>19</v>
      </c>
      <c r="AB5" s="171"/>
      <c r="AC5" s="172"/>
      <c r="AD5" s="173" t="s">
        <v>20</v>
      </c>
      <c r="AE5" s="173"/>
      <c r="AF5" s="166" t="s">
        <v>19</v>
      </c>
      <c r="AG5" s="167"/>
      <c r="AH5" s="168"/>
      <c r="AI5" s="169" t="s">
        <v>20</v>
      </c>
      <c r="AJ5" s="169"/>
      <c r="AK5" s="166" t="s">
        <v>19</v>
      </c>
      <c r="AL5" s="167"/>
      <c r="AM5" s="168"/>
      <c r="AN5" s="169" t="s">
        <v>20</v>
      </c>
      <c r="AO5" s="169"/>
      <c r="AP5" s="166" t="s">
        <v>19</v>
      </c>
      <c r="AQ5" s="167"/>
      <c r="AR5" s="168"/>
      <c r="AS5" s="169" t="s">
        <v>20</v>
      </c>
      <c r="AT5" s="169"/>
      <c r="AU5" s="166" t="s">
        <v>19</v>
      </c>
      <c r="AV5" s="167"/>
      <c r="AW5" s="168"/>
      <c r="AX5" s="169" t="s">
        <v>20</v>
      </c>
      <c r="AY5" s="169"/>
      <c r="AZ5" s="166" t="s">
        <v>19</v>
      </c>
      <c r="BA5" s="167"/>
      <c r="BB5" s="168"/>
      <c r="BC5" s="169" t="s">
        <v>20</v>
      </c>
      <c r="BD5" s="169"/>
      <c r="BE5" s="166" t="s">
        <v>19</v>
      </c>
      <c r="BF5" s="167"/>
      <c r="BG5" s="168"/>
      <c r="BH5" s="169" t="s">
        <v>20</v>
      </c>
      <c r="BI5" s="169"/>
      <c r="BJ5" s="166" t="s">
        <v>19</v>
      </c>
      <c r="BK5" s="167"/>
      <c r="BL5" s="168"/>
      <c r="BM5" s="169" t="s">
        <v>20</v>
      </c>
      <c r="BN5" s="169"/>
    </row>
    <row r="6" spans="1:226" s="2" customFormat="1" ht="55.5" customHeight="1" x14ac:dyDescent="0.2">
      <c r="A6" s="181"/>
      <c r="B6" s="164"/>
      <c r="C6" s="164"/>
      <c r="D6" s="163" t="s">
        <v>21</v>
      </c>
      <c r="E6" s="163" t="s">
        <v>22</v>
      </c>
      <c r="F6" s="164" t="s">
        <v>23</v>
      </c>
      <c r="G6" s="163" t="s">
        <v>21</v>
      </c>
      <c r="H6" s="163" t="s">
        <v>22</v>
      </c>
      <c r="I6" s="118" t="s">
        <v>21</v>
      </c>
      <c r="J6" s="118" t="s">
        <v>22</v>
      </c>
      <c r="K6" s="118" t="s">
        <v>23</v>
      </c>
      <c r="L6" s="165" t="s">
        <v>21</v>
      </c>
      <c r="M6" s="163" t="s">
        <v>22</v>
      </c>
      <c r="N6" s="164" t="s">
        <v>23</v>
      </c>
      <c r="O6" s="163" t="s">
        <v>21</v>
      </c>
      <c r="P6" s="163" t="s">
        <v>22</v>
      </c>
      <c r="Q6" s="161" t="s">
        <v>24</v>
      </c>
      <c r="R6" s="161" t="s">
        <v>25</v>
      </c>
      <c r="S6" s="161" t="s">
        <v>26</v>
      </c>
      <c r="T6" s="161" t="s">
        <v>27</v>
      </c>
      <c r="U6" s="161" t="s">
        <v>28</v>
      </c>
      <c r="V6" s="161" t="s">
        <v>24</v>
      </c>
      <c r="W6" s="161" t="s">
        <v>25</v>
      </c>
      <c r="X6" s="161" t="s">
        <v>26</v>
      </c>
      <c r="Y6" s="161" t="s">
        <v>27</v>
      </c>
      <c r="Z6" s="161" t="s">
        <v>28</v>
      </c>
      <c r="AA6" s="161" t="s">
        <v>24</v>
      </c>
      <c r="AB6" s="161" t="s">
        <v>25</v>
      </c>
      <c r="AC6" s="161" t="s">
        <v>26</v>
      </c>
      <c r="AD6" s="161" t="s">
        <v>27</v>
      </c>
      <c r="AE6" s="161" t="s">
        <v>28</v>
      </c>
      <c r="AF6" s="157" t="s">
        <v>24</v>
      </c>
      <c r="AG6" s="157" t="s">
        <v>25</v>
      </c>
      <c r="AH6" s="159" t="s">
        <v>26</v>
      </c>
      <c r="AI6" s="157" t="s">
        <v>27</v>
      </c>
      <c r="AJ6" s="157" t="s">
        <v>28</v>
      </c>
      <c r="AK6" s="157" t="s">
        <v>24</v>
      </c>
      <c r="AL6" s="157" t="s">
        <v>25</v>
      </c>
      <c r="AM6" s="159" t="s">
        <v>26</v>
      </c>
      <c r="AN6" s="157" t="s">
        <v>27</v>
      </c>
      <c r="AO6" s="157" t="s">
        <v>28</v>
      </c>
      <c r="AP6" s="157" t="s">
        <v>24</v>
      </c>
      <c r="AQ6" s="157" t="s">
        <v>25</v>
      </c>
      <c r="AR6" s="159" t="s">
        <v>26</v>
      </c>
      <c r="AS6" s="157" t="s">
        <v>27</v>
      </c>
      <c r="AT6" s="157" t="s">
        <v>28</v>
      </c>
      <c r="AU6" s="157" t="s">
        <v>24</v>
      </c>
      <c r="AV6" s="157" t="s">
        <v>25</v>
      </c>
      <c r="AW6" s="159" t="s">
        <v>26</v>
      </c>
      <c r="AX6" s="157" t="s">
        <v>27</v>
      </c>
      <c r="AY6" s="157" t="s">
        <v>28</v>
      </c>
      <c r="AZ6" s="157" t="s">
        <v>24</v>
      </c>
      <c r="BA6" s="157" t="s">
        <v>25</v>
      </c>
      <c r="BB6" s="159" t="s">
        <v>26</v>
      </c>
      <c r="BC6" s="157" t="s">
        <v>27</v>
      </c>
      <c r="BD6" s="157" t="s">
        <v>28</v>
      </c>
      <c r="BE6" s="157" t="s">
        <v>24</v>
      </c>
      <c r="BF6" s="157" t="s">
        <v>25</v>
      </c>
      <c r="BG6" s="159" t="s">
        <v>26</v>
      </c>
      <c r="BH6" s="157" t="s">
        <v>27</v>
      </c>
      <c r="BI6" s="157" t="s">
        <v>28</v>
      </c>
      <c r="BJ6" s="157" t="s">
        <v>24</v>
      </c>
      <c r="BK6" s="157" t="s">
        <v>25</v>
      </c>
      <c r="BL6" s="159" t="s">
        <v>26</v>
      </c>
      <c r="BM6" s="157" t="s">
        <v>27</v>
      </c>
      <c r="BN6" s="157" t="s">
        <v>28</v>
      </c>
    </row>
    <row r="7" spans="1:226" s="9" customFormat="1" ht="32.25" customHeight="1" x14ac:dyDescent="0.2">
      <c r="A7" s="181"/>
      <c r="B7" s="164"/>
      <c r="C7" s="164"/>
      <c r="D7" s="163"/>
      <c r="E7" s="163"/>
      <c r="F7" s="164"/>
      <c r="G7" s="163"/>
      <c r="H7" s="163"/>
      <c r="I7" s="118" t="s">
        <v>29</v>
      </c>
      <c r="J7" s="118" t="s">
        <v>29</v>
      </c>
      <c r="K7" s="118" t="s">
        <v>29</v>
      </c>
      <c r="L7" s="165"/>
      <c r="M7" s="163"/>
      <c r="N7" s="164"/>
      <c r="O7" s="163"/>
      <c r="P7" s="163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58"/>
      <c r="AG7" s="158"/>
      <c r="AH7" s="160"/>
      <c r="AI7" s="158"/>
      <c r="AJ7" s="158"/>
      <c r="AK7" s="158"/>
      <c r="AL7" s="158"/>
      <c r="AM7" s="160"/>
      <c r="AN7" s="158"/>
      <c r="AO7" s="158"/>
      <c r="AP7" s="158"/>
      <c r="AQ7" s="158"/>
      <c r="AR7" s="160"/>
      <c r="AS7" s="158"/>
      <c r="AT7" s="158"/>
      <c r="AU7" s="158"/>
      <c r="AV7" s="158"/>
      <c r="AW7" s="160"/>
      <c r="AX7" s="158"/>
      <c r="AY7" s="158"/>
      <c r="AZ7" s="158"/>
      <c r="BA7" s="158"/>
      <c r="BB7" s="160"/>
      <c r="BC7" s="158"/>
      <c r="BD7" s="158"/>
      <c r="BE7" s="158"/>
      <c r="BF7" s="158"/>
      <c r="BG7" s="160"/>
      <c r="BH7" s="158"/>
      <c r="BI7" s="158"/>
      <c r="BJ7" s="158"/>
      <c r="BK7" s="158"/>
      <c r="BL7" s="160"/>
      <c r="BM7" s="158"/>
      <c r="BN7" s="158"/>
    </row>
    <row r="8" spans="1:226" s="9" customFormat="1" ht="32.25" customHeight="1" x14ac:dyDescent="0.2">
      <c r="A8" s="11" t="s">
        <v>30</v>
      </c>
      <c r="B8" s="12" t="s">
        <v>31</v>
      </c>
      <c r="C8" s="18" t="s">
        <v>32</v>
      </c>
      <c r="D8" s="14"/>
      <c r="E8" s="14"/>
      <c r="F8" s="14">
        <v>790.04</v>
      </c>
      <c r="G8" s="14">
        <f>G9</f>
        <v>0</v>
      </c>
      <c r="H8" s="14">
        <f>H9</f>
        <v>0</v>
      </c>
      <c r="I8" s="14">
        <v>9412100</v>
      </c>
      <c r="J8" s="14">
        <v>22128500</v>
      </c>
      <c r="K8" s="14">
        <v>2801762.8</v>
      </c>
      <c r="L8" s="14"/>
      <c r="M8" s="14"/>
      <c r="N8" s="14"/>
      <c r="O8" s="14">
        <f>O9</f>
        <v>0</v>
      </c>
      <c r="P8" s="14">
        <f>P9</f>
        <v>0</v>
      </c>
      <c r="Q8" s="14">
        <v>8858400</v>
      </c>
      <c r="R8" s="14">
        <v>8858400</v>
      </c>
      <c r="S8" s="14"/>
      <c r="T8" s="14">
        <v>3154500</v>
      </c>
      <c r="U8" s="14">
        <v>3154500</v>
      </c>
      <c r="V8" s="14">
        <v>23086700</v>
      </c>
      <c r="W8" s="14">
        <v>23086700</v>
      </c>
      <c r="X8" s="14"/>
      <c r="Y8" s="14">
        <v>4187000</v>
      </c>
      <c r="Z8" s="14">
        <v>4187000</v>
      </c>
      <c r="AA8" s="14">
        <f t="shared" ref="R8:BN9" si="0">AA9+AA23+AA19+AA141+AA149+AA170</f>
        <v>3788600</v>
      </c>
      <c r="AB8" s="14">
        <f t="shared" si="0"/>
        <v>3788600</v>
      </c>
      <c r="AC8" s="14"/>
      <c r="AD8" s="14">
        <f>AI8+AN8+AS8+AX8</f>
        <v>765839.61</v>
      </c>
      <c r="AE8" s="14">
        <v>765839.61</v>
      </c>
      <c r="AF8" s="20"/>
      <c r="AG8" s="20"/>
      <c r="AH8" s="20"/>
      <c r="AI8" s="20">
        <v>547447.44999999995</v>
      </c>
      <c r="AJ8" s="20">
        <v>547447.44999999995</v>
      </c>
      <c r="AK8" s="20"/>
      <c r="AL8" s="20"/>
      <c r="AM8" s="20"/>
      <c r="AN8" s="20">
        <v>167020</v>
      </c>
      <c r="AO8" s="20">
        <v>167020</v>
      </c>
      <c r="AP8" s="20"/>
      <c r="AQ8" s="20"/>
      <c r="AR8" s="20"/>
      <c r="AS8" s="20">
        <v>20135.16</v>
      </c>
      <c r="AT8" s="20">
        <v>20135.16</v>
      </c>
      <c r="AU8" s="20"/>
      <c r="AV8" s="20"/>
      <c r="AW8" s="20"/>
      <c r="AX8" s="20">
        <v>31237</v>
      </c>
      <c r="AY8" s="20">
        <v>31237</v>
      </c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</row>
    <row r="9" spans="1:226" s="9" customFormat="1" ht="41.25" customHeight="1" x14ac:dyDescent="0.2">
      <c r="A9" s="11" t="s">
        <v>33</v>
      </c>
      <c r="B9" s="12" t="s">
        <v>34</v>
      </c>
      <c r="C9" s="18" t="s">
        <v>32</v>
      </c>
      <c r="D9" s="14">
        <f t="shared" ref="D9:P9" si="1">D10+D24+D20+D142+D150+D171</f>
        <v>0</v>
      </c>
      <c r="E9" s="14">
        <f t="shared" si="1"/>
        <v>0</v>
      </c>
      <c r="F9" s="14">
        <f t="shared" si="1"/>
        <v>790.04</v>
      </c>
      <c r="G9" s="14">
        <f t="shared" si="1"/>
        <v>0</v>
      </c>
      <c r="H9" s="14">
        <f t="shared" si="1"/>
        <v>0</v>
      </c>
      <c r="I9" s="14">
        <f t="shared" si="1"/>
        <v>9412100</v>
      </c>
      <c r="J9" s="14">
        <f t="shared" si="1"/>
        <v>22128499.999999996</v>
      </c>
      <c r="K9" s="14">
        <f t="shared" si="1"/>
        <v>2799884.3</v>
      </c>
      <c r="L9" s="14">
        <f t="shared" si="1"/>
        <v>-20173.07</v>
      </c>
      <c r="M9" s="14">
        <f t="shared" si="1"/>
        <v>-30665.440000000002</v>
      </c>
      <c r="N9" s="14">
        <f t="shared" si="1"/>
        <v>-179290.75</v>
      </c>
      <c r="O9" s="14">
        <f t="shared" si="1"/>
        <v>0</v>
      </c>
      <c r="P9" s="14">
        <f t="shared" si="1"/>
        <v>0</v>
      </c>
      <c r="Q9" s="14">
        <f>Q10+Q24+Q20+Q142+Q150+Q171</f>
        <v>8858400</v>
      </c>
      <c r="R9" s="14">
        <f t="shared" si="0"/>
        <v>8858400</v>
      </c>
      <c r="S9" s="14">
        <f t="shared" si="0"/>
        <v>0</v>
      </c>
      <c r="T9" s="14">
        <f t="shared" si="0"/>
        <v>553899.38</v>
      </c>
      <c r="U9" s="14">
        <f t="shared" si="0"/>
        <v>712656.14</v>
      </c>
      <c r="V9" s="14">
        <f>V10+V24+V20+V142+V150+V171</f>
        <v>23086700</v>
      </c>
      <c r="W9" s="14">
        <f t="shared" si="0"/>
        <v>23086700</v>
      </c>
      <c r="X9" s="14">
        <f t="shared" si="0"/>
        <v>0</v>
      </c>
      <c r="Y9" s="14">
        <f t="shared" si="0"/>
        <v>2443879.71</v>
      </c>
      <c r="Z9" s="14">
        <f t="shared" si="0"/>
        <v>3592639.5599999996</v>
      </c>
      <c r="AA9" s="14">
        <f t="shared" si="0"/>
        <v>3788600</v>
      </c>
      <c r="AB9" s="14">
        <f t="shared" si="0"/>
        <v>3788600</v>
      </c>
      <c r="AC9" s="14">
        <f t="shared" si="0"/>
        <v>2668.54</v>
      </c>
      <c r="AD9" s="14">
        <f t="shared" si="0"/>
        <v>252764.63</v>
      </c>
      <c r="AE9" s="14">
        <f t="shared" si="0"/>
        <v>614813.05000000005</v>
      </c>
      <c r="AF9" s="14">
        <f t="shared" si="0"/>
        <v>3254200</v>
      </c>
      <c r="AG9" s="14">
        <f t="shared" si="0"/>
        <v>3254200</v>
      </c>
      <c r="AH9" s="14">
        <f t="shared" si="0"/>
        <v>2668.54</v>
      </c>
      <c r="AI9" s="14">
        <f t="shared" si="0"/>
        <v>181959.29</v>
      </c>
      <c r="AJ9" s="14">
        <f t="shared" si="0"/>
        <v>530750.27</v>
      </c>
      <c r="AK9" s="14">
        <f t="shared" si="0"/>
        <v>455600</v>
      </c>
      <c r="AL9" s="14">
        <f t="shared" si="0"/>
        <v>455600</v>
      </c>
      <c r="AM9" s="14">
        <f t="shared" si="0"/>
        <v>0</v>
      </c>
      <c r="AN9" s="14">
        <f t="shared" si="0"/>
        <v>70805.34</v>
      </c>
      <c r="AO9" s="14">
        <f t="shared" si="0"/>
        <v>70805.34</v>
      </c>
      <c r="AP9" s="14">
        <f t="shared" si="0"/>
        <v>78800</v>
      </c>
      <c r="AQ9" s="14">
        <f t="shared" si="0"/>
        <v>78800</v>
      </c>
      <c r="AR9" s="14">
        <f t="shared" si="0"/>
        <v>0</v>
      </c>
      <c r="AS9" s="14">
        <f t="shared" si="0"/>
        <v>0</v>
      </c>
      <c r="AT9" s="14">
        <f t="shared" si="0"/>
        <v>13257.44</v>
      </c>
      <c r="AU9" s="14">
        <f t="shared" si="0"/>
        <v>0</v>
      </c>
      <c r="AV9" s="14">
        <f t="shared" si="0"/>
        <v>0</v>
      </c>
      <c r="AW9" s="14">
        <f t="shared" si="0"/>
        <v>0</v>
      </c>
      <c r="AX9" s="14">
        <f t="shared" si="0"/>
        <v>0</v>
      </c>
      <c r="AY9" s="14">
        <f t="shared" si="0"/>
        <v>0</v>
      </c>
      <c r="AZ9" s="14">
        <f t="shared" si="0"/>
        <v>0</v>
      </c>
      <c r="BA9" s="14">
        <f t="shared" si="0"/>
        <v>0</v>
      </c>
      <c r="BB9" s="14">
        <f t="shared" si="0"/>
        <v>0</v>
      </c>
      <c r="BC9" s="14">
        <f t="shared" si="0"/>
        <v>0</v>
      </c>
      <c r="BD9" s="14">
        <f t="shared" si="0"/>
        <v>0</v>
      </c>
      <c r="BE9" s="14">
        <f t="shared" si="0"/>
        <v>0</v>
      </c>
      <c r="BF9" s="14">
        <f t="shared" si="0"/>
        <v>0</v>
      </c>
      <c r="BG9" s="14">
        <f t="shared" si="0"/>
        <v>0</v>
      </c>
      <c r="BH9" s="14">
        <f t="shared" si="0"/>
        <v>0</v>
      </c>
      <c r="BI9" s="14">
        <f t="shared" si="0"/>
        <v>0</v>
      </c>
      <c r="BJ9" s="14">
        <f t="shared" si="0"/>
        <v>0</v>
      </c>
      <c r="BK9" s="14">
        <f t="shared" si="0"/>
        <v>0</v>
      </c>
      <c r="BL9" s="14">
        <f t="shared" si="0"/>
        <v>0</v>
      </c>
      <c r="BM9" s="14">
        <f t="shared" si="0"/>
        <v>0</v>
      </c>
      <c r="BN9" s="14">
        <f t="shared" si="0"/>
        <v>0</v>
      </c>
    </row>
    <row r="10" spans="1:226" s="9" customFormat="1" ht="45" customHeight="1" x14ac:dyDescent="0.2">
      <c r="A10" s="11" t="s">
        <v>35</v>
      </c>
      <c r="B10" s="12" t="s">
        <v>36</v>
      </c>
      <c r="C10" s="18">
        <v>210</v>
      </c>
      <c r="D10" s="14">
        <f>D11+D12+D14</f>
        <v>0</v>
      </c>
      <c r="E10" s="14">
        <f>E11+E12+E14</f>
        <v>0</v>
      </c>
      <c r="F10" s="14">
        <f>F11+F12+F14</f>
        <v>0</v>
      </c>
      <c r="G10" s="14">
        <f>G11+G12+G14</f>
        <v>0</v>
      </c>
      <c r="H10" s="14">
        <f>H11+H12+H14</f>
        <v>0</v>
      </c>
      <c r="I10" s="14">
        <f t="shared" ref="I10:BN10" si="2">I11+I12+I14</f>
        <v>2026747.51</v>
      </c>
      <c r="J10" s="14">
        <f t="shared" si="2"/>
        <v>21118869.109999999</v>
      </c>
      <c r="K10" s="14">
        <f t="shared" si="2"/>
        <v>0</v>
      </c>
      <c r="L10" s="14">
        <f t="shared" si="2"/>
        <v>0</v>
      </c>
      <c r="M10" s="14">
        <f t="shared" si="2"/>
        <v>-9932.86</v>
      </c>
      <c r="N10" s="14">
        <f t="shared" si="2"/>
        <v>0</v>
      </c>
      <c r="O10" s="14">
        <f>O11+O12+O14</f>
        <v>0</v>
      </c>
      <c r="P10" s="14">
        <f>P11+P12+P14</f>
        <v>0</v>
      </c>
      <c r="Q10" s="14">
        <f>Q11+Q12+Q14</f>
        <v>2057700</v>
      </c>
      <c r="R10" s="14">
        <f>R11+R12+R14</f>
        <v>2057700</v>
      </c>
      <c r="S10" s="14">
        <f>S11+S12+S14</f>
        <v>0</v>
      </c>
      <c r="T10" s="14">
        <f t="shared" si="2"/>
        <v>239873.66</v>
      </c>
      <c r="U10" s="14">
        <f t="shared" si="2"/>
        <v>343876.38</v>
      </c>
      <c r="V10" s="14">
        <f t="shared" si="2"/>
        <v>22127090</v>
      </c>
      <c r="W10" s="14">
        <f t="shared" si="2"/>
        <v>22110090</v>
      </c>
      <c r="X10" s="14">
        <f>X11+X12+X14</f>
        <v>0</v>
      </c>
      <c r="Y10" s="14">
        <f t="shared" si="2"/>
        <v>2412690.2799999998</v>
      </c>
      <c r="Z10" s="14">
        <f t="shared" si="2"/>
        <v>3575279.4499999997</v>
      </c>
      <c r="AA10" s="14">
        <f t="shared" si="2"/>
        <v>0</v>
      </c>
      <c r="AB10" s="14">
        <f t="shared" si="2"/>
        <v>0</v>
      </c>
      <c r="AC10" s="14">
        <f>AC11+AC12+AC14</f>
        <v>0</v>
      </c>
      <c r="AD10" s="14">
        <f t="shared" si="2"/>
        <v>0</v>
      </c>
      <c r="AE10" s="14">
        <f t="shared" si="2"/>
        <v>0</v>
      </c>
      <c r="AF10" s="20">
        <f t="shared" si="2"/>
        <v>0</v>
      </c>
      <c r="AG10" s="20">
        <f t="shared" si="2"/>
        <v>0</v>
      </c>
      <c r="AH10" s="20">
        <f>AH11+AH12+AH14</f>
        <v>0</v>
      </c>
      <c r="AI10" s="20">
        <f t="shared" si="2"/>
        <v>0</v>
      </c>
      <c r="AJ10" s="20">
        <f t="shared" si="2"/>
        <v>0</v>
      </c>
      <c r="AK10" s="20">
        <f>AK11+AK12+AK14</f>
        <v>0</v>
      </c>
      <c r="AL10" s="20">
        <f>AL11+AL12+AL14</f>
        <v>0</v>
      </c>
      <c r="AM10" s="20">
        <f>AM11+AM12+AM14</f>
        <v>0</v>
      </c>
      <c r="AN10" s="20">
        <f t="shared" si="2"/>
        <v>0</v>
      </c>
      <c r="AO10" s="20">
        <f t="shared" si="2"/>
        <v>0</v>
      </c>
      <c r="AP10" s="20">
        <f>AP11+AP12+AP14</f>
        <v>0</v>
      </c>
      <c r="AQ10" s="20">
        <f>AQ11+AQ12+AQ14</f>
        <v>0</v>
      </c>
      <c r="AR10" s="20">
        <f>AR11+AR12+AR14</f>
        <v>0</v>
      </c>
      <c r="AS10" s="20">
        <f t="shared" si="2"/>
        <v>0</v>
      </c>
      <c r="AT10" s="20">
        <f t="shared" si="2"/>
        <v>0</v>
      </c>
      <c r="AU10" s="20">
        <f t="shared" si="2"/>
        <v>0</v>
      </c>
      <c r="AV10" s="20">
        <f t="shared" si="2"/>
        <v>0</v>
      </c>
      <c r="AW10" s="20">
        <f>AW11+AW12+AW14</f>
        <v>0</v>
      </c>
      <c r="AX10" s="20">
        <f t="shared" si="2"/>
        <v>0</v>
      </c>
      <c r="AY10" s="20">
        <f t="shared" si="2"/>
        <v>0</v>
      </c>
      <c r="AZ10" s="20">
        <f t="shared" si="2"/>
        <v>0</v>
      </c>
      <c r="BA10" s="20">
        <f t="shared" si="2"/>
        <v>0</v>
      </c>
      <c r="BB10" s="20">
        <f>BB11+BB12+BB14</f>
        <v>0</v>
      </c>
      <c r="BC10" s="20">
        <f t="shared" si="2"/>
        <v>0</v>
      </c>
      <c r="BD10" s="20">
        <f t="shared" si="2"/>
        <v>0</v>
      </c>
      <c r="BE10" s="20">
        <f t="shared" si="2"/>
        <v>0</v>
      </c>
      <c r="BF10" s="20">
        <f t="shared" si="2"/>
        <v>0</v>
      </c>
      <c r="BG10" s="20">
        <f>BG11+BG12+BG14</f>
        <v>0</v>
      </c>
      <c r="BH10" s="20">
        <f t="shared" si="2"/>
        <v>0</v>
      </c>
      <c r="BI10" s="20">
        <f t="shared" si="2"/>
        <v>0</v>
      </c>
      <c r="BJ10" s="20">
        <f t="shared" si="2"/>
        <v>0</v>
      </c>
      <c r="BK10" s="20">
        <f t="shared" si="2"/>
        <v>0</v>
      </c>
      <c r="BL10" s="20">
        <f>BL11+BL12+BL14</f>
        <v>0</v>
      </c>
      <c r="BM10" s="20">
        <f t="shared" si="2"/>
        <v>0</v>
      </c>
      <c r="BN10" s="20">
        <f t="shared" si="2"/>
        <v>0</v>
      </c>
    </row>
    <row r="11" spans="1:226" s="6" customFormat="1" ht="19.5" customHeight="1" x14ac:dyDescent="0.2">
      <c r="A11" s="22" t="s">
        <v>37</v>
      </c>
      <c r="B11" s="23" t="s">
        <v>38</v>
      </c>
      <c r="C11" s="24">
        <v>211</v>
      </c>
      <c r="D11" s="25"/>
      <c r="E11" s="25"/>
      <c r="F11" s="25"/>
      <c r="G11" s="26"/>
      <c r="H11" s="26"/>
      <c r="I11" s="25">
        <v>1579187.01</v>
      </c>
      <c r="J11" s="25">
        <v>16268668.539999999</v>
      </c>
      <c r="K11" s="25"/>
      <c r="L11" s="25"/>
      <c r="M11" s="25"/>
      <c r="N11" s="25"/>
      <c r="O11" s="26"/>
      <c r="P11" s="26"/>
      <c r="Q11" s="26">
        <v>1580400</v>
      </c>
      <c r="R11" s="26">
        <v>1580400</v>
      </c>
      <c r="S11" s="26"/>
      <c r="T11" s="26">
        <v>199992.45</v>
      </c>
      <c r="U11" s="26">
        <v>264113.96000000002</v>
      </c>
      <c r="V11" s="26">
        <f>17465700+23000</f>
        <v>17488700</v>
      </c>
      <c r="W11" s="26">
        <f>17465700+23000-17000</f>
        <v>17471700</v>
      </c>
      <c r="X11" s="26"/>
      <c r="Y11" s="26">
        <v>2014297.46</v>
      </c>
      <c r="Z11" s="26">
        <v>2746231.17</v>
      </c>
      <c r="AA11" s="26">
        <f>AF11+AK11+AP11+AU11+AZ11+BE11+BJ11</f>
        <v>0</v>
      </c>
      <c r="AB11" s="26">
        <f>AG11+AL11+AQ11+AV11+BA11+BF11+BK11</f>
        <v>0</v>
      </c>
      <c r="AC11" s="26">
        <f>AH11+AM11+AR11+AW11+BB11+BG11+BL11</f>
        <v>0</v>
      </c>
      <c r="AD11" s="26">
        <f>AI11+AN11+AS11+AX11+BC11+BH11+BM11</f>
        <v>0</v>
      </c>
      <c r="AE11" s="26">
        <f>AJ11+AO11+AT11+AY11+BD11+BI11+BN11</f>
        <v>0</v>
      </c>
      <c r="AF11" s="28">
        <v>0</v>
      </c>
      <c r="AG11" s="28">
        <v>0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</row>
    <row r="12" spans="1:226" s="6" customFormat="1" ht="34.5" customHeight="1" x14ac:dyDescent="0.2">
      <c r="A12" s="22" t="s">
        <v>39</v>
      </c>
      <c r="B12" s="31" t="s">
        <v>40</v>
      </c>
      <c r="C12" s="150">
        <v>212</v>
      </c>
      <c r="D12" s="32">
        <f>D13</f>
        <v>0</v>
      </c>
      <c r="E12" s="32">
        <f>E13</f>
        <v>0</v>
      </c>
      <c r="F12" s="32">
        <f>F13</f>
        <v>0</v>
      </c>
      <c r="G12" s="33">
        <f t="shared" ref="G12:BN12" si="3">G13</f>
        <v>0</v>
      </c>
      <c r="H12" s="33">
        <f t="shared" si="3"/>
        <v>0</v>
      </c>
      <c r="I12" s="32">
        <f t="shared" si="3"/>
        <v>0</v>
      </c>
      <c r="J12" s="32">
        <f t="shared" si="3"/>
        <v>400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33">
        <f t="shared" si="3"/>
        <v>0</v>
      </c>
      <c r="P12" s="33">
        <f t="shared" si="3"/>
        <v>0</v>
      </c>
      <c r="Q12" s="33">
        <f t="shared" si="3"/>
        <v>0</v>
      </c>
      <c r="R12" s="33">
        <f t="shared" si="3"/>
        <v>0</v>
      </c>
      <c r="S12" s="33">
        <f t="shared" si="3"/>
        <v>0</v>
      </c>
      <c r="T12" s="33">
        <f t="shared" si="3"/>
        <v>0</v>
      </c>
      <c r="U12" s="33">
        <f t="shared" si="3"/>
        <v>0</v>
      </c>
      <c r="V12" s="33">
        <f t="shared" si="3"/>
        <v>0</v>
      </c>
      <c r="W12" s="33">
        <f t="shared" si="3"/>
        <v>0</v>
      </c>
      <c r="X12" s="33">
        <f t="shared" si="3"/>
        <v>0</v>
      </c>
      <c r="Y12" s="33">
        <f t="shared" si="3"/>
        <v>0</v>
      </c>
      <c r="Z12" s="33">
        <f t="shared" si="3"/>
        <v>0</v>
      </c>
      <c r="AA12" s="33">
        <f>AA13</f>
        <v>0</v>
      </c>
      <c r="AB12" s="33">
        <f t="shared" si="3"/>
        <v>0</v>
      </c>
      <c r="AC12" s="33">
        <f t="shared" si="3"/>
        <v>0</v>
      </c>
      <c r="AD12" s="33">
        <f t="shared" si="3"/>
        <v>0</v>
      </c>
      <c r="AE12" s="33">
        <f t="shared" si="3"/>
        <v>0</v>
      </c>
      <c r="AF12" s="35">
        <f t="shared" si="3"/>
        <v>0</v>
      </c>
      <c r="AG12" s="35">
        <f t="shared" si="3"/>
        <v>0</v>
      </c>
      <c r="AH12" s="35">
        <f t="shared" si="3"/>
        <v>0</v>
      </c>
      <c r="AI12" s="35">
        <f t="shared" si="3"/>
        <v>0</v>
      </c>
      <c r="AJ12" s="35">
        <f t="shared" si="3"/>
        <v>0</v>
      </c>
      <c r="AK12" s="35">
        <f t="shared" si="3"/>
        <v>0</v>
      </c>
      <c r="AL12" s="35">
        <f t="shared" si="3"/>
        <v>0</v>
      </c>
      <c r="AM12" s="35">
        <f t="shared" si="3"/>
        <v>0</v>
      </c>
      <c r="AN12" s="35">
        <f t="shared" si="3"/>
        <v>0</v>
      </c>
      <c r="AO12" s="35">
        <f t="shared" si="3"/>
        <v>0</v>
      </c>
      <c r="AP12" s="35">
        <f t="shared" si="3"/>
        <v>0</v>
      </c>
      <c r="AQ12" s="35">
        <f t="shared" si="3"/>
        <v>0</v>
      </c>
      <c r="AR12" s="35">
        <f t="shared" si="3"/>
        <v>0</v>
      </c>
      <c r="AS12" s="35">
        <f t="shared" si="3"/>
        <v>0</v>
      </c>
      <c r="AT12" s="35">
        <f t="shared" si="3"/>
        <v>0</v>
      </c>
      <c r="AU12" s="35">
        <f t="shared" si="3"/>
        <v>0</v>
      </c>
      <c r="AV12" s="35">
        <f t="shared" si="3"/>
        <v>0</v>
      </c>
      <c r="AW12" s="35">
        <f t="shared" si="3"/>
        <v>0</v>
      </c>
      <c r="AX12" s="35">
        <f t="shared" si="3"/>
        <v>0</v>
      </c>
      <c r="AY12" s="35">
        <f t="shared" si="3"/>
        <v>0</v>
      </c>
      <c r="AZ12" s="35">
        <f t="shared" si="3"/>
        <v>0</v>
      </c>
      <c r="BA12" s="35">
        <f t="shared" si="3"/>
        <v>0</v>
      </c>
      <c r="BB12" s="35">
        <f t="shared" si="3"/>
        <v>0</v>
      </c>
      <c r="BC12" s="35">
        <f t="shared" si="3"/>
        <v>0</v>
      </c>
      <c r="BD12" s="35">
        <f t="shared" si="3"/>
        <v>0</v>
      </c>
      <c r="BE12" s="35">
        <f t="shared" si="3"/>
        <v>0</v>
      </c>
      <c r="BF12" s="35">
        <f t="shared" si="3"/>
        <v>0</v>
      </c>
      <c r="BG12" s="35">
        <f t="shared" si="3"/>
        <v>0</v>
      </c>
      <c r="BH12" s="35">
        <f t="shared" si="3"/>
        <v>0</v>
      </c>
      <c r="BI12" s="35">
        <f t="shared" si="3"/>
        <v>0</v>
      </c>
      <c r="BJ12" s="35">
        <f t="shared" si="3"/>
        <v>0</v>
      </c>
      <c r="BK12" s="35">
        <f t="shared" si="3"/>
        <v>0</v>
      </c>
      <c r="BL12" s="35">
        <f t="shared" si="3"/>
        <v>0</v>
      </c>
      <c r="BM12" s="35">
        <f t="shared" si="3"/>
        <v>0</v>
      </c>
      <c r="BN12" s="35">
        <f t="shared" si="3"/>
        <v>0</v>
      </c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</row>
    <row r="13" spans="1:226" s="6" customFormat="1" ht="16.5" x14ac:dyDescent="0.25">
      <c r="A13" s="119"/>
      <c r="B13" s="120" t="s">
        <v>41</v>
      </c>
      <c r="C13" s="156"/>
      <c r="D13" s="121"/>
      <c r="E13" s="121"/>
      <c r="F13" s="121"/>
      <c r="G13" s="108"/>
      <c r="H13" s="108"/>
      <c r="I13" s="121"/>
      <c r="J13" s="121">
        <v>400</v>
      </c>
      <c r="K13" s="121"/>
      <c r="L13" s="121"/>
      <c r="M13" s="121"/>
      <c r="N13" s="121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22">
        <f>AF13+AK13+AP13+AU13+AZ13+BE13+BJ13</f>
        <v>0</v>
      </c>
      <c r="AB13" s="122">
        <f>AG13+AL13+AQ13+AV13+BA13+BF13+BK13</f>
        <v>0</v>
      </c>
      <c r="AC13" s="122">
        <f>AH13+AM13+AR13+AW13+BB13+BG13+BL13</f>
        <v>0</v>
      </c>
      <c r="AD13" s="122">
        <f>AI13+AN13+AS13+AX13+BC13+BH13+BM13</f>
        <v>0</v>
      </c>
      <c r="AE13" s="122">
        <f>AJ13+AO13+AT13+AY13+BD13+BI13+BN13</f>
        <v>0</v>
      </c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</row>
    <row r="14" spans="1:226" s="6" customFormat="1" ht="25.5" customHeight="1" x14ac:dyDescent="0.2">
      <c r="A14" s="46" t="s">
        <v>42</v>
      </c>
      <c r="B14" s="47" t="s">
        <v>295</v>
      </c>
      <c r="C14" s="150">
        <v>213</v>
      </c>
      <c r="D14" s="48">
        <f>D15+D16+D17+D18+D19</f>
        <v>0</v>
      </c>
      <c r="E14" s="48">
        <f t="shared" ref="E14:BN14" si="4">E15+E16+E17+E18+E19</f>
        <v>0</v>
      </c>
      <c r="F14" s="48">
        <f t="shared" si="4"/>
        <v>0</v>
      </c>
      <c r="G14" s="48">
        <f t="shared" si="4"/>
        <v>0</v>
      </c>
      <c r="H14" s="48">
        <f t="shared" si="4"/>
        <v>0</v>
      </c>
      <c r="I14" s="48">
        <f t="shared" si="4"/>
        <v>447560.5</v>
      </c>
      <c r="J14" s="48">
        <f t="shared" si="4"/>
        <v>4849800.57</v>
      </c>
      <c r="K14" s="48">
        <f t="shared" si="4"/>
        <v>0</v>
      </c>
      <c r="L14" s="48">
        <f t="shared" si="4"/>
        <v>0</v>
      </c>
      <c r="M14" s="48">
        <f t="shared" si="4"/>
        <v>-9932.86</v>
      </c>
      <c r="N14" s="48">
        <f t="shared" si="4"/>
        <v>0</v>
      </c>
      <c r="O14" s="48">
        <f t="shared" si="4"/>
        <v>0</v>
      </c>
      <c r="P14" s="48">
        <f t="shared" si="4"/>
        <v>0</v>
      </c>
      <c r="Q14" s="48">
        <f>SUM(Q15:Q19)</f>
        <v>477300</v>
      </c>
      <c r="R14" s="48">
        <f>SUM(R15:R19)</f>
        <v>477300</v>
      </c>
      <c r="S14" s="48">
        <f>S15+S16+S17+S18+S19</f>
        <v>0</v>
      </c>
      <c r="T14" s="48">
        <f t="shared" si="4"/>
        <v>39881.21</v>
      </c>
      <c r="U14" s="48">
        <f t="shared" si="4"/>
        <v>79762.420000000013</v>
      </c>
      <c r="V14" s="48">
        <f t="shared" si="4"/>
        <v>4638390</v>
      </c>
      <c r="W14" s="48">
        <f>W15+W16+W17+W18+W19</f>
        <v>4638390</v>
      </c>
      <c r="X14" s="48">
        <f>X15+X16+X17+X18+X19</f>
        <v>0</v>
      </c>
      <c r="Y14" s="48">
        <f t="shared" si="4"/>
        <v>398392.82</v>
      </c>
      <c r="Z14" s="48">
        <f t="shared" si="4"/>
        <v>829048.27999999991</v>
      </c>
      <c r="AA14" s="32">
        <f t="shared" si="4"/>
        <v>0</v>
      </c>
      <c r="AB14" s="32">
        <f t="shared" si="4"/>
        <v>0</v>
      </c>
      <c r="AC14" s="32">
        <f>AC15+AC16+AC17+AC18+AC19</f>
        <v>0</v>
      </c>
      <c r="AD14" s="32">
        <f t="shared" si="4"/>
        <v>0</v>
      </c>
      <c r="AE14" s="32">
        <f t="shared" si="4"/>
        <v>0</v>
      </c>
      <c r="AF14" s="50">
        <f>SUM(AF15:AF19)</f>
        <v>0</v>
      </c>
      <c r="AG14" s="50">
        <f>SUM(AG15:AG19)</f>
        <v>0</v>
      </c>
      <c r="AH14" s="50">
        <f>AH15+AH16+AH17+AH18+AH19</f>
        <v>0</v>
      </c>
      <c r="AI14" s="50">
        <f t="shared" si="4"/>
        <v>0</v>
      </c>
      <c r="AJ14" s="50">
        <f t="shared" si="4"/>
        <v>0</v>
      </c>
      <c r="AK14" s="50">
        <f>AK15+AK16+AK17+AK18+AK19</f>
        <v>0</v>
      </c>
      <c r="AL14" s="50">
        <f>AL15+AL16+AL17+AL18+AL19</f>
        <v>0</v>
      </c>
      <c r="AM14" s="50">
        <f>AM15+AM16+AM17+AM18+AM19</f>
        <v>0</v>
      </c>
      <c r="AN14" s="50">
        <f t="shared" si="4"/>
        <v>0</v>
      </c>
      <c r="AO14" s="50">
        <f t="shared" si="4"/>
        <v>0</v>
      </c>
      <c r="AP14" s="50">
        <f>AP15+AP16+AP17+AP18+AP19</f>
        <v>0</v>
      </c>
      <c r="AQ14" s="50">
        <f>AQ15+AQ16+AQ17+AQ18+AQ19</f>
        <v>0</v>
      </c>
      <c r="AR14" s="50">
        <f>AR15+AR16+AR17+AR18+AR19</f>
        <v>0</v>
      </c>
      <c r="AS14" s="50">
        <f t="shared" si="4"/>
        <v>0</v>
      </c>
      <c r="AT14" s="50">
        <f t="shared" si="4"/>
        <v>0</v>
      </c>
      <c r="AU14" s="50">
        <f>AU15+AU16+AU17+AU18+AU19</f>
        <v>0</v>
      </c>
      <c r="AV14" s="50">
        <f>AV15+AV16+AV17+AV18+AV19</f>
        <v>0</v>
      </c>
      <c r="AW14" s="50">
        <f>AW15+AW16+AW17+AW18+AW19</f>
        <v>0</v>
      </c>
      <c r="AX14" s="50">
        <f t="shared" si="4"/>
        <v>0</v>
      </c>
      <c r="AY14" s="50">
        <f t="shared" si="4"/>
        <v>0</v>
      </c>
      <c r="AZ14" s="50">
        <f>AZ15+AZ16+AZ17+AZ18+AZ19</f>
        <v>0</v>
      </c>
      <c r="BA14" s="50">
        <f>BA15+BA16+BA17+BA18+BA19</f>
        <v>0</v>
      </c>
      <c r="BB14" s="50">
        <f>BB15+BB16+BB17+BB18+BB19</f>
        <v>0</v>
      </c>
      <c r="BC14" s="50">
        <f t="shared" si="4"/>
        <v>0</v>
      </c>
      <c r="BD14" s="50">
        <f t="shared" si="4"/>
        <v>0</v>
      </c>
      <c r="BE14" s="50">
        <f>BE15+BE16+BE17+BE18+BE19</f>
        <v>0</v>
      </c>
      <c r="BF14" s="50">
        <f>BF15+BF16+BF17+BF18+BF19</f>
        <v>0</v>
      </c>
      <c r="BG14" s="50">
        <f>BG15+BG16+BG17+BG18+BG19</f>
        <v>0</v>
      </c>
      <c r="BH14" s="50">
        <f t="shared" si="4"/>
        <v>0</v>
      </c>
      <c r="BI14" s="50">
        <f t="shared" si="4"/>
        <v>0</v>
      </c>
      <c r="BJ14" s="50">
        <f>BJ15+BJ16+BJ17+BJ18+BJ19</f>
        <v>0</v>
      </c>
      <c r="BK14" s="50">
        <f>BK15+BK16+BK17+BK18+BK19</f>
        <v>0</v>
      </c>
      <c r="BL14" s="50">
        <f>BL15+BL16+BL17+BL18+BL19</f>
        <v>0</v>
      </c>
      <c r="BM14" s="50">
        <f t="shared" si="4"/>
        <v>0</v>
      </c>
      <c r="BN14" s="50">
        <f t="shared" si="4"/>
        <v>0</v>
      </c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</row>
    <row r="15" spans="1:226" s="6" customFormat="1" ht="19.5" customHeight="1" x14ac:dyDescent="0.2">
      <c r="A15" s="46"/>
      <c r="B15" s="123" t="s">
        <v>44</v>
      </c>
      <c r="C15" s="151"/>
      <c r="D15" s="48"/>
      <c r="E15" s="48"/>
      <c r="F15" s="48"/>
      <c r="G15" s="124"/>
      <c r="H15" s="124"/>
      <c r="I15" s="48">
        <v>347421.14</v>
      </c>
      <c r="J15" s="48">
        <v>3498784.72</v>
      </c>
      <c r="K15" s="48"/>
      <c r="L15" s="48"/>
      <c r="M15" s="48">
        <v>-8063.5</v>
      </c>
      <c r="N15" s="48"/>
      <c r="O15" s="124"/>
      <c r="P15" s="124"/>
      <c r="Q15" s="124">
        <v>347500</v>
      </c>
      <c r="R15" s="124">
        <v>347500</v>
      </c>
      <c r="S15" s="124"/>
      <c r="T15" s="124">
        <v>29052.53</v>
      </c>
      <c r="U15" s="124">
        <f>29052.53+29052.54</f>
        <v>58105.07</v>
      </c>
      <c r="V15" s="124">
        <f>4638390-V16-V17-V18</f>
        <v>3204316.6</v>
      </c>
      <c r="W15" s="124">
        <f>4638390-W16-W17-W18</f>
        <v>3205710.6</v>
      </c>
      <c r="X15" s="124"/>
      <c r="Y15" s="124">
        <v>291047.57</v>
      </c>
      <c r="Z15" s="124">
        <f>282984.07+320958.36</f>
        <v>603942.42999999993</v>
      </c>
      <c r="AA15" s="125">
        <f t="shared" ref="AA15:AE19" si="5">AF15+AK15+AP15+AU15+AZ15+BE15+BJ15</f>
        <v>0</v>
      </c>
      <c r="AB15" s="125">
        <f t="shared" si="5"/>
        <v>0</v>
      </c>
      <c r="AC15" s="125">
        <f t="shared" si="5"/>
        <v>0</v>
      </c>
      <c r="AD15" s="125">
        <f t="shared" si="5"/>
        <v>0</v>
      </c>
      <c r="AE15" s="125">
        <f t="shared" si="5"/>
        <v>0</v>
      </c>
      <c r="AF15" s="50">
        <v>0</v>
      </c>
      <c r="AG15" s="50">
        <v>0</v>
      </c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</row>
    <row r="16" spans="1:226" s="6" customFormat="1" ht="21.75" customHeight="1" x14ac:dyDescent="0.2">
      <c r="A16" s="46"/>
      <c r="B16" s="123" t="s">
        <v>45</v>
      </c>
      <c r="C16" s="151"/>
      <c r="D16" s="48"/>
      <c r="E16" s="48"/>
      <c r="F16" s="48"/>
      <c r="G16" s="124"/>
      <c r="H16" s="124"/>
      <c r="I16" s="48">
        <v>80538.52</v>
      </c>
      <c r="J16" s="48">
        <v>827969.42</v>
      </c>
      <c r="K16" s="48"/>
      <c r="L16" s="48"/>
      <c r="M16" s="48">
        <v>-1869.36</v>
      </c>
      <c r="N16" s="48"/>
      <c r="O16" s="124"/>
      <c r="P16" s="124"/>
      <c r="Q16" s="124">
        <v>80700</v>
      </c>
      <c r="R16" s="124">
        <v>80700</v>
      </c>
      <c r="S16" s="124"/>
      <c r="T16" s="124">
        <v>6734.92</v>
      </c>
      <c r="U16" s="124">
        <f>6734.92+6734.89</f>
        <v>13469.810000000001</v>
      </c>
      <c r="V16" s="124">
        <f>V11*5.1%</f>
        <v>891923.7</v>
      </c>
      <c r="W16" s="124">
        <f>W11*5.1%</f>
        <v>891056.7</v>
      </c>
      <c r="X16" s="124"/>
      <c r="Y16" s="124">
        <v>67470.19</v>
      </c>
      <c r="Z16" s="124">
        <f>65600.83+74404.07</f>
        <v>140004.90000000002</v>
      </c>
      <c r="AA16" s="125">
        <f t="shared" si="5"/>
        <v>0</v>
      </c>
      <c r="AB16" s="125">
        <f t="shared" si="5"/>
        <v>0</v>
      </c>
      <c r="AC16" s="125">
        <f t="shared" si="5"/>
        <v>0</v>
      </c>
      <c r="AD16" s="125">
        <f t="shared" si="5"/>
        <v>0</v>
      </c>
      <c r="AE16" s="125">
        <f t="shared" si="5"/>
        <v>0</v>
      </c>
      <c r="AF16" s="50">
        <v>0</v>
      </c>
      <c r="AG16" s="50">
        <v>0</v>
      </c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</row>
    <row r="17" spans="1:226" s="6" customFormat="1" ht="36.75" customHeight="1" x14ac:dyDescent="0.2">
      <c r="A17" s="46"/>
      <c r="B17" s="123" t="s">
        <v>46</v>
      </c>
      <c r="C17" s="151"/>
      <c r="D17" s="48"/>
      <c r="E17" s="126"/>
      <c r="F17" s="48"/>
      <c r="G17" s="124"/>
      <c r="H17" s="124"/>
      <c r="I17" s="48">
        <f>17284.15-I19</f>
        <v>15268.04</v>
      </c>
      <c r="J17" s="48">
        <f>498754.93-J19</f>
        <v>305189.67</v>
      </c>
      <c r="K17" s="48"/>
      <c r="L17" s="48"/>
      <c r="M17" s="126"/>
      <c r="N17" s="48"/>
      <c r="O17" s="124"/>
      <c r="P17" s="124"/>
      <c r="Q17" s="124">
        <v>45900</v>
      </c>
      <c r="R17" s="124">
        <v>45900</v>
      </c>
      <c r="S17" s="124"/>
      <c r="T17" s="124">
        <v>3829.64</v>
      </c>
      <c r="U17" s="124">
        <f>3829.64+3829.66</f>
        <v>7659.2999999999993</v>
      </c>
      <c r="V17" s="124">
        <f>V11*2.9%</f>
        <v>507172.3</v>
      </c>
      <c r="W17" s="124">
        <f>W11*2.9%</f>
        <v>506679.3</v>
      </c>
      <c r="X17" s="124"/>
      <c r="Y17" s="124">
        <v>37302.49</v>
      </c>
      <c r="Z17" s="124">
        <f>37302.49+42308.09</f>
        <v>79610.579999999987</v>
      </c>
      <c r="AA17" s="125">
        <f t="shared" si="5"/>
        <v>0</v>
      </c>
      <c r="AB17" s="125">
        <f t="shared" si="5"/>
        <v>0</v>
      </c>
      <c r="AC17" s="125">
        <f t="shared" si="5"/>
        <v>0</v>
      </c>
      <c r="AD17" s="125">
        <f t="shared" si="5"/>
        <v>0</v>
      </c>
      <c r="AE17" s="125">
        <f t="shared" si="5"/>
        <v>0</v>
      </c>
      <c r="AF17" s="50">
        <v>0</v>
      </c>
      <c r="AG17" s="50">
        <v>0</v>
      </c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</row>
    <row r="18" spans="1:226" s="6" customFormat="1" ht="33.75" customHeight="1" x14ac:dyDescent="0.2">
      <c r="A18" s="46"/>
      <c r="B18" s="123" t="s">
        <v>47</v>
      </c>
      <c r="C18" s="151"/>
      <c r="D18" s="48"/>
      <c r="E18" s="48"/>
      <c r="F18" s="48"/>
      <c r="G18" s="124"/>
      <c r="H18" s="124"/>
      <c r="I18" s="48">
        <v>2316.69</v>
      </c>
      <c r="J18" s="48">
        <v>24291.5</v>
      </c>
      <c r="K18" s="48"/>
      <c r="L18" s="48"/>
      <c r="M18" s="48"/>
      <c r="N18" s="48"/>
      <c r="O18" s="124"/>
      <c r="P18" s="124"/>
      <c r="Q18" s="124">
        <v>3200</v>
      </c>
      <c r="R18" s="124">
        <v>3200</v>
      </c>
      <c r="S18" s="124"/>
      <c r="T18" s="124">
        <v>264.12</v>
      </c>
      <c r="U18" s="124">
        <f>264.12+264.12</f>
        <v>528.24</v>
      </c>
      <c r="V18" s="124">
        <f>V11*0.2%</f>
        <v>34977.4</v>
      </c>
      <c r="W18" s="124">
        <f>W11*0.2%</f>
        <v>34943.4</v>
      </c>
      <c r="X18" s="124"/>
      <c r="Y18" s="124">
        <v>2572.5700000000002</v>
      </c>
      <c r="Z18" s="124">
        <f>2572.57+2917.8</f>
        <v>5490.3700000000008</v>
      </c>
      <c r="AA18" s="125">
        <f t="shared" si="5"/>
        <v>0</v>
      </c>
      <c r="AB18" s="125">
        <f t="shared" si="5"/>
        <v>0</v>
      </c>
      <c r="AC18" s="125">
        <f t="shared" si="5"/>
        <v>0</v>
      </c>
      <c r="AD18" s="125">
        <f t="shared" si="5"/>
        <v>0</v>
      </c>
      <c r="AE18" s="125">
        <f t="shared" si="5"/>
        <v>0</v>
      </c>
      <c r="AF18" s="50">
        <v>0</v>
      </c>
      <c r="AG18" s="50">
        <v>0</v>
      </c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</row>
    <row r="19" spans="1:226" s="6" customFormat="1" ht="20.25" customHeight="1" x14ac:dyDescent="0.2">
      <c r="A19" s="46"/>
      <c r="B19" s="123" t="s">
        <v>48</v>
      </c>
      <c r="C19" s="156"/>
      <c r="D19" s="48"/>
      <c r="E19" s="48"/>
      <c r="F19" s="48"/>
      <c r="G19" s="124"/>
      <c r="H19" s="124"/>
      <c r="I19" s="48">
        <v>2016.11</v>
      </c>
      <c r="J19" s="48">
        <v>193565.26</v>
      </c>
      <c r="K19" s="48"/>
      <c r="L19" s="48"/>
      <c r="M19" s="48"/>
      <c r="N19" s="48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5">
        <f t="shared" si="5"/>
        <v>0</v>
      </c>
      <c r="AB19" s="125">
        <f t="shared" si="5"/>
        <v>0</v>
      </c>
      <c r="AC19" s="125">
        <f t="shared" si="5"/>
        <v>0</v>
      </c>
      <c r="AD19" s="125">
        <f t="shared" si="5"/>
        <v>0</v>
      </c>
      <c r="AE19" s="125">
        <f t="shared" si="5"/>
        <v>0</v>
      </c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</row>
    <row r="20" spans="1:226" s="2" customFormat="1" ht="25.5" customHeight="1" x14ac:dyDescent="0.2">
      <c r="A20" s="58" t="s">
        <v>49</v>
      </c>
      <c r="B20" s="59" t="s">
        <v>296</v>
      </c>
      <c r="C20" s="60">
        <v>260</v>
      </c>
      <c r="D20" s="61">
        <f t="shared" ref="D20:BN20" si="6">D21</f>
        <v>0</v>
      </c>
      <c r="E20" s="61">
        <f t="shared" si="6"/>
        <v>0</v>
      </c>
      <c r="F20" s="61">
        <f t="shared" si="6"/>
        <v>0</v>
      </c>
      <c r="G20" s="61">
        <f t="shared" si="6"/>
        <v>0</v>
      </c>
      <c r="H20" s="61">
        <f t="shared" si="6"/>
        <v>0</v>
      </c>
      <c r="I20" s="61">
        <f t="shared" si="6"/>
        <v>1212.99</v>
      </c>
      <c r="J20" s="61">
        <f t="shared" si="6"/>
        <v>23653.89</v>
      </c>
      <c r="K20" s="61">
        <f t="shared" si="6"/>
        <v>0</v>
      </c>
      <c r="L20" s="61">
        <f t="shared" si="6"/>
        <v>0</v>
      </c>
      <c r="M20" s="61">
        <f t="shared" si="6"/>
        <v>0</v>
      </c>
      <c r="N20" s="61">
        <f t="shared" si="6"/>
        <v>0</v>
      </c>
      <c r="O20" s="61">
        <f t="shared" si="6"/>
        <v>0</v>
      </c>
      <c r="P20" s="61">
        <f t="shared" si="6"/>
        <v>0</v>
      </c>
      <c r="Q20" s="61">
        <f t="shared" si="6"/>
        <v>0</v>
      </c>
      <c r="R20" s="61">
        <f t="shared" si="6"/>
        <v>0</v>
      </c>
      <c r="S20" s="61">
        <f t="shared" si="6"/>
        <v>0</v>
      </c>
      <c r="T20" s="61">
        <f t="shared" si="6"/>
        <v>0</v>
      </c>
      <c r="U20" s="61">
        <f t="shared" si="6"/>
        <v>0</v>
      </c>
      <c r="V20" s="61">
        <f t="shared" si="6"/>
        <v>0</v>
      </c>
      <c r="W20" s="61">
        <f t="shared" si="6"/>
        <v>17100</v>
      </c>
      <c r="X20" s="61">
        <f t="shared" si="6"/>
        <v>0</v>
      </c>
      <c r="Y20" s="61">
        <f t="shared" si="6"/>
        <v>10456.85</v>
      </c>
      <c r="Z20" s="61">
        <f t="shared" si="6"/>
        <v>16650.400000000001</v>
      </c>
      <c r="AA20" s="61">
        <f t="shared" si="6"/>
        <v>0</v>
      </c>
      <c r="AB20" s="61">
        <f t="shared" si="6"/>
        <v>0</v>
      </c>
      <c r="AC20" s="61">
        <f t="shared" si="6"/>
        <v>0</v>
      </c>
      <c r="AD20" s="61">
        <f t="shared" si="6"/>
        <v>0</v>
      </c>
      <c r="AE20" s="61">
        <f t="shared" si="6"/>
        <v>0</v>
      </c>
      <c r="AF20" s="63">
        <f t="shared" si="6"/>
        <v>0</v>
      </c>
      <c r="AG20" s="63">
        <f t="shared" si="6"/>
        <v>0</v>
      </c>
      <c r="AH20" s="63">
        <f t="shared" si="6"/>
        <v>0</v>
      </c>
      <c r="AI20" s="63">
        <f t="shared" si="6"/>
        <v>0</v>
      </c>
      <c r="AJ20" s="63">
        <f t="shared" si="6"/>
        <v>0</v>
      </c>
      <c r="AK20" s="63">
        <f t="shared" si="6"/>
        <v>0</v>
      </c>
      <c r="AL20" s="63">
        <f t="shared" si="6"/>
        <v>0</v>
      </c>
      <c r="AM20" s="63">
        <f t="shared" si="6"/>
        <v>0</v>
      </c>
      <c r="AN20" s="63">
        <f t="shared" si="6"/>
        <v>0</v>
      </c>
      <c r="AO20" s="63">
        <f t="shared" si="6"/>
        <v>0</v>
      </c>
      <c r="AP20" s="63">
        <f t="shared" si="6"/>
        <v>0</v>
      </c>
      <c r="AQ20" s="63">
        <f t="shared" si="6"/>
        <v>0</v>
      </c>
      <c r="AR20" s="63">
        <f t="shared" si="6"/>
        <v>0</v>
      </c>
      <c r="AS20" s="63">
        <f t="shared" si="6"/>
        <v>0</v>
      </c>
      <c r="AT20" s="63">
        <f t="shared" si="6"/>
        <v>0</v>
      </c>
      <c r="AU20" s="63">
        <f t="shared" si="6"/>
        <v>0</v>
      </c>
      <c r="AV20" s="63">
        <f t="shared" si="6"/>
        <v>0</v>
      </c>
      <c r="AW20" s="63">
        <f t="shared" si="6"/>
        <v>0</v>
      </c>
      <c r="AX20" s="63">
        <f t="shared" si="6"/>
        <v>0</v>
      </c>
      <c r="AY20" s="63">
        <f t="shared" si="6"/>
        <v>0</v>
      </c>
      <c r="AZ20" s="63">
        <f t="shared" si="6"/>
        <v>0</v>
      </c>
      <c r="BA20" s="63">
        <f t="shared" si="6"/>
        <v>0</v>
      </c>
      <c r="BB20" s="63">
        <f t="shared" si="6"/>
        <v>0</v>
      </c>
      <c r="BC20" s="63">
        <f t="shared" si="6"/>
        <v>0</v>
      </c>
      <c r="BD20" s="63">
        <f t="shared" si="6"/>
        <v>0</v>
      </c>
      <c r="BE20" s="63">
        <f t="shared" si="6"/>
        <v>0</v>
      </c>
      <c r="BF20" s="63">
        <f t="shared" si="6"/>
        <v>0</v>
      </c>
      <c r="BG20" s="63">
        <f t="shared" si="6"/>
        <v>0</v>
      </c>
      <c r="BH20" s="63">
        <f t="shared" si="6"/>
        <v>0</v>
      </c>
      <c r="BI20" s="63">
        <f t="shared" si="6"/>
        <v>0</v>
      </c>
      <c r="BJ20" s="63">
        <f t="shared" si="6"/>
        <v>0</v>
      </c>
      <c r="BK20" s="63">
        <f t="shared" si="6"/>
        <v>0</v>
      </c>
      <c r="BL20" s="63">
        <f t="shared" si="6"/>
        <v>0</v>
      </c>
      <c r="BM20" s="63">
        <f t="shared" si="6"/>
        <v>0</v>
      </c>
      <c r="BN20" s="63">
        <f t="shared" si="6"/>
        <v>0</v>
      </c>
    </row>
    <row r="21" spans="1:226" s="2" customFormat="1" ht="33" customHeight="1" x14ac:dyDescent="0.25">
      <c r="A21" s="22" t="s">
        <v>297</v>
      </c>
      <c r="B21" s="127" t="s">
        <v>56</v>
      </c>
      <c r="C21" s="155">
        <v>266</v>
      </c>
      <c r="D21" s="33">
        <f t="shared" ref="D21:BN21" si="7">SUM(D22:D23)</f>
        <v>0</v>
      </c>
      <c r="E21" s="33">
        <f t="shared" si="7"/>
        <v>0</v>
      </c>
      <c r="F21" s="33">
        <f t="shared" si="7"/>
        <v>0</v>
      </c>
      <c r="G21" s="33">
        <f>SUM(G22:G23)</f>
        <v>0</v>
      </c>
      <c r="H21" s="33">
        <f>SUM(H22:H23)</f>
        <v>0</v>
      </c>
      <c r="I21" s="33">
        <f t="shared" si="7"/>
        <v>1212.99</v>
      </c>
      <c r="J21" s="33">
        <f t="shared" si="7"/>
        <v>23653.89</v>
      </c>
      <c r="K21" s="33">
        <f t="shared" si="7"/>
        <v>0</v>
      </c>
      <c r="L21" s="33">
        <f t="shared" si="7"/>
        <v>0</v>
      </c>
      <c r="M21" s="33">
        <f t="shared" si="7"/>
        <v>0</v>
      </c>
      <c r="N21" s="33">
        <f t="shared" si="7"/>
        <v>0</v>
      </c>
      <c r="O21" s="33">
        <f t="shared" si="7"/>
        <v>0</v>
      </c>
      <c r="P21" s="33">
        <f t="shared" si="7"/>
        <v>0</v>
      </c>
      <c r="Q21" s="33">
        <f>SUM(Q22:Q23)</f>
        <v>0</v>
      </c>
      <c r="R21" s="33">
        <f>SUM(R22:R23)</f>
        <v>0</v>
      </c>
      <c r="S21" s="33">
        <f>SUM(S22:S23)</f>
        <v>0</v>
      </c>
      <c r="T21" s="33">
        <f t="shared" si="7"/>
        <v>0</v>
      </c>
      <c r="U21" s="33">
        <f t="shared" si="7"/>
        <v>0</v>
      </c>
      <c r="V21" s="33">
        <f t="shared" si="7"/>
        <v>0</v>
      </c>
      <c r="W21" s="33">
        <f t="shared" si="7"/>
        <v>17100</v>
      </c>
      <c r="X21" s="33">
        <f>SUM(X22:X23)</f>
        <v>0</v>
      </c>
      <c r="Y21" s="33">
        <f t="shared" si="7"/>
        <v>10456.85</v>
      </c>
      <c r="Z21" s="33">
        <f t="shared" si="7"/>
        <v>16650.400000000001</v>
      </c>
      <c r="AA21" s="33">
        <f t="shared" si="7"/>
        <v>0</v>
      </c>
      <c r="AB21" s="33">
        <f t="shared" si="7"/>
        <v>0</v>
      </c>
      <c r="AC21" s="33">
        <f>SUM(AC22:AC23)</f>
        <v>0</v>
      </c>
      <c r="AD21" s="33">
        <f t="shared" si="7"/>
        <v>0</v>
      </c>
      <c r="AE21" s="33">
        <f t="shared" si="7"/>
        <v>0</v>
      </c>
      <c r="AF21" s="35">
        <f>SUM(AF22:AF23)</f>
        <v>0</v>
      </c>
      <c r="AG21" s="35">
        <f>SUM(AG22:AG23)</f>
        <v>0</v>
      </c>
      <c r="AH21" s="35">
        <f>SUM(AH22:AH23)</f>
        <v>0</v>
      </c>
      <c r="AI21" s="35">
        <f t="shared" si="7"/>
        <v>0</v>
      </c>
      <c r="AJ21" s="35">
        <f t="shared" si="7"/>
        <v>0</v>
      </c>
      <c r="AK21" s="35">
        <f>SUM(AK22:AK23)</f>
        <v>0</v>
      </c>
      <c r="AL21" s="35">
        <f>SUM(AL22:AL23)</f>
        <v>0</v>
      </c>
      <c r="AM21" s="35">
        <f>SUM(AM22:AM23)</f>
        <v>0</v>
      </c>
      <c r="AN21" s="35">
        <f t="shared" si="7"/>
        <v>0</v>
      </c>
      <c r="AO21" s="35">
        <f t="shared" si="7"/>
        <v>0</v>
      </c>
      <c r="AP21" s="35">
        <f>SUM(AP22:AP23)</f>
        <v>0</v>
      </c>
      <c r="AQ21" s="35">
        <f>SUM(AQ22:AQ23)</f>
        <v>0</v>
      </c>
      <c r="AR21" s="35">
        <f>SUM(AR22:AR23)</f>
        <v>0</v>
      </c>
      <c r="AS21" s="35">
        <f t="shared" si="7"/>
        <v>0</v>
      </c>
      <c r="AT21" s="35">
        <f t="shared" si="7"/>
        <v>0</v>
      </c>
      <c r="AU21" s="35">
        <f>SUM(AU22:AU23)</f>
        <v>0</v>
      </c>
      <c r="AV21" s="35">
        <f>SUM(AV22:AV23)</f>
        <v>0</v>
      </c>
      <c r="AW21" s="35">
        <f>SUM(AW22:AW23)</f>
        <v>0</v>
      </c>
      <c r="AX21" s="35">
        <f t="shared" si="7"/>
        <v>0</v>
      </c>
      <c r="AY21" s="35">
        <f t="shared" si="7"/>
        <v>0</v>
      </c>
      <c r="AZ21" s="35">
        <f>SUM(AZ22:AZ23)</f>
        <v>0</v>
      </c>
      <c r="BA21" s="35">
        <f>SUM(BA22:BA23)</f>
        <v>0</v>
      </c>
      <c r="BB21" s="35">
        <f>SUM(BB22:BB23)</f>
        <v>0</v>
      </c>
      <c r="BC21" s="35">
        <f t="shared" si="7"/>
        <v>0</v>
      </c>
      <c r="BD21" s="35">
        <f t="shared" si="7"/>
        <v>0</v>
      </c>
      <c r="BE21" s="35">
        <f>SUM(BE22:BE23)</f>
        <v>0</v>
      </c>
      <c r="BF21" s="35">
        <f>SUM(BF22:BF23)</f>
        <v>0</v>
      </c>
      <c r="BG21" s="35">
        <f>SUM(BG22:BG23)</f>
        <v>0</v>
      </c>
      <c r="BH21" s="35">
        <f t="shared" si="7"/>
        <v>0</v>
      </c>
      <c r="BI21" s="35">
        <f t="shared" si="7"/>
        <v>0</v>
      </c>
      <c r="BJ21" s="35">
        <f>SUM(BJ22:BJ23)</f>
        <v>0</v>
      </c>
      <c r="BK21" s="35">
        <f>SUM(BK22:BK23)</f>
        <v>0</v>
      </c>
      <c r="BL21" s="35">
        <f>SUM(BL22:BL23)</f>
        <v>0</v>
      </c>
      <c r="BM21" s="35">
        <f t="shared" si="7"/>
        <v>0</v>
      </c>
      <c r="BN21" s="35">
        <f t="shared" si="7"/>
        <v>0</v>
      </c>
    </row>
    <row r="22" spans="1:226" s="2" customFormat="1" ht="15" customHeight="1" x14ac:dyDescent="0.2">
      <c r="A22" s="119"/>
      <c r="B22" s="123" t="s">
        <v>298</v>
      </c>
      <c r="C22" s="155"/>
      <c r="D22" s="108"/>
      <c r="E22" s="108"/>
      <c r="F22" s="108"/>
      <c r="G22" s="108"/>
      <c r="H22" s="108"/>
      <c r="I22" s="108">
        <v>1212.99</v>
      </c>
      <c r="J22" s="108">
        <v>22969.41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>
        <v>17000</v>
      </c>
      <c r="X22" s="108"/>
      <c r="Y22" s="108">
        <v>10406.85</v>
      </c>
      <c r="Z22" s="108">
        <v>16550.400000000001</v>
      </c>
      <c r="AA22" s="108">
        <f t="shared" ref="AA22:AE23" si="8">AF22+AK22+AP22+AU22+AZ22+BE22+BJ22</f>
        <v>0</v>
      </c>
      <c r="AB22" s="108">
        <f t="shared" si="8"/>
        <v>0</v>
      </c>
      <c r="AC22" s="108">
        <f t="shared" si="8"/>
        <v>0</v>
      </c>
      <c r="AD22" s="108">
        <f t="shared" si="8"/>
        <v>0</v>
      </c>
      <c r="AE22" s="108">
        <f t="shared" si="8"/>
        <v>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</row>
    <row r="23" spans="1:226" s="2" customFormat="1" ht="15.75" customHeight="1" x14ac:dyDescent="0.2">
      <c r="A23" s="119"/>
      <c r="B23" s="128" t="s">
        <v>58</v>
      </c>
      <c r="C23" s="155"/>
      <c r="D23" s="108"/>
      <c r="E23" s="108"/>
      <c r="F23" s="108"/>
      <c r="G23" s="108"/>
      <c r="H23" s="108"/>
      <c r="I23" s="108"/>
      <c r="J23" s="108">
        <v>684.48</v>
      </c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>
        <v>100</v>
      </c>
      <c r="X23" s="108"/>
      <c r="Y23" s="108">
        <v>50</v>
      </c>
      <c r="Z23" s="108">
        <v>100</v>
      </c>
      <c r="AA23" s="108">
        <f t="shared" si="8"/>
        <v>0</v>
      </c>
      <c r="AB23" s="108">
        <f t="shared" si="8"/>
        <v>0</v>
      </c>
      <c r="AC23" s="108">
        <f t="shared" si="8"/>
        <v>0</v>
      </c>
      <c r="AD23" s="108">
        <f t="shared" si="8"/>
        <v>0</v>
      </c>
      <c r="AE23" s="108">
        <f t="shared" si="8"/>
        <v>0</v>
      </c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</row>
    <row r="24" spans="1:226" s="6" customFormat="1" ht="34.5" customHeight="1" x14ac:dyDescent="0.2">
      <c r="A24" s="66" t="s">
        <v>59</v>
      </c>
      <c r="B24" s="67" t="s">
        <v>299</v>
      </c>
      <c r="C24" s="60">
        <v>220</v>
      </c>
      <c r="D24" s="61">
        <f>D25+D31+D36+D47+D48+D138+D141+D99</f>
        <v>0</v>
      </c>
      <c r="E24" s="61">
        <f>E25+E31+E36+E47+E48+E138+E141+E99</f>
        <v>0</v>
      </c>
      <c r="F24" s="61">
        <f>F25+F31+F36+F47+F48+F138+F141+F99</f>
        <v>790.04</v>
      </c>
      <c r="G24" s="61">
        <f>G25+G31+G36+G47+G48+G138+G141+G99</f>
        <v>0</v>
      </c>
      <c r="H24" s="61">
        <f>H25+H31+H36+H47+H48+H138+H141+H99</f>
        <v>0</v>
      </c>
      <c r="I24" s="61">
        <f t="shared" ref="I24:BN24" si="9">I25+I31+I36+I47+I48+I138+I141+I99</f>
        <v>2997597.6999999997</v>
      </c>
      <c r="J24" s="61">
        <f t="shared" si="9"/>
        <v>423360.65</v>
      </c>
      <c r="K24" s="61">
        <f t="shared" si="9"/>
        <v>671606.92999999993</v>
      </c>
      <c r="L24" s="61">
        <f t="shared" si="9"/>
        <v>-20173.07</v>
      </c>
      <c r="M24" s="61">
        <f t="shared" si="9"/>
        <v>-20732.580000000002</v>
      </c>
      <c r="N24" s="61">
        <f t="shared" si="9"/>
        <v>0</v>
      </c>
      <c r="O24" s="61">
        <f>O25+O31+O36+O47+O48+O138+O141+O99</f>
        <v>0</v>
      </c>
      <c r="P24" s="61">
        <f>P25+P31+P36+P47+P48+P138+P141+P99</f>
        <v>0</v>
      </c>
      <c r="Q24" s="61">
        <f>Q25+Q31+Q36+Q47+Q48+Q138+Q141+Q99</f>
        <v>2955700</v>
      </c>
      <c r="R24" s="61">
        <f>R25+R31+R36+R47+R48+R138+R141+R99</f>
        <v>2955700</v>
      </c>
      <c r="S24" s="61">
        <f>S25+S31+S36+S47+S48+S138+S141+S99</f>
        <v>0</v>
      </c>
      <c r="T24" s="61">
        <f t="shared" si="9"/>
        <v>306664.53999999998</v>
      </c>
      <c r="U24" s="61">
        <f t="shared" si="9"/>
        <v>361418.58</v>
      </c>
      <c r="V24" s="61">
        <f t="shared" si="9"/>
        <v>432010</v>
      </c>
      <c r="W24" s="61">
        <f t="shared" si="9"/>
        <v>431910</v>
      </c>
      <c r="X24" s="61">
        <f>X25+X31+X36+X47+X48+X138+X141+X99</f>
        <v>0</v>
      </c>
      <c r="Y24" s="61">
        <f t="shared" si="9"/>
        <v>20732.580000000002</v>
      </c>
      <c r="Z24" s="61">
        <f t="shared" si="9"/>
        <v>709.71</v>
      </c>
      <c r="AA24" s="61">
        <f t="shared" si="9"/>
        <v>560100</v>
      </c>
      <c r="AB24" s="61">
        <f t="shared" si="9"/>
        <v>560100</v>
      </c>
      <c r="AC24" s="61">
        <f>AC25+AC31+AC36+AC47+AC48+AC138+AC141+AC99</f>
        <v>0</v>
      </c>
      <c r="AD24" s="61">
        <f t="shared" si="9"/>
        <v>70805.34</v>
      </c>
      <c r="AE24" s="61">
        <f t="shared" si="9"/>
        <v>84062.78</v>
      </c>
      <c r="AF24" s="63">
        <f t="shared" si="9"/>
        <v>79300</v>
      </c>
      <c r="AG24" s="63">
        <f t="shared" si="9"/>
        <v>79300</v>
      </c>
      <c r="AH24" s="63">
        <f>AH25+AH31+AH36+AH47+AH48+AH138+AH141+AH99</f>
        <v>0</v>
      </c>
      <c r="AI24" s="63">
        <f t="shared" si="9"/>
        <v>0</v>
      </c>
      <c r="AJ24" s="63">
        <f t="shared" si="9"/>
        <v>0</v>
      </c>
      <c r="AK24" s="63">
        <f>AK25+AK31+AK36+AK47+AK48+AK138+AK141+AK99</f>
        <v>402000</v>
      </c>
      <c r="AL24" s="63">
        <f>AL25+AL31+AL36+AL47+AL48+AL138+AL141+AL99</f>
        <v>402000</v>
      </c>
      <c r="AM24" s="63">
        <f>AM25+AM31+AM36+AM47+AM48+AM138+AM141+AM99</f>
        <v>0</v>
      </c>
      <c r="AN24" s="63">
        <f t="shared" si="9"/>
        <v>70805.34</v>
      </c>
      <c r="AO24" s="63">
        <f t="shared" si="9"/>
        <v>70805.34</v>
      </c>
      <c r="AP24" s="63">
        <f>AP25+AP31+AP36+AP47+AP48+AP138+AP141+AP99</f>
        <v>78800</v>
      </c>
      <c r="AQ24" s="63">
        <f>AQ25+AQ31+AQ36+AQ47+AQ48+AQ138+AQ141+AQ99</f>
        <v>78800</v>
      </c>
      <c r="AR24" s="63">
        <f>AR25+AR31+AR36+AR47+AR48+AR138+AR141+AR99</f>
        <v>0</v>
      </c>
      <c r="AS24" s="63">
        <f t="shared" si="9"/>
        <v>0</v>
      </c>
      <c r="AT24" s="63">
        <f t="shared" si="9"/>
        <v>13257.44</v>
      </c>
      <c r="AU24" s="63">
        <f t="shared" si="9"/>
        <v>0</v>
      </c>
      <c r="AV24" s="63">
        <f t="shared" si="9"/>
        <v>0</v>
      </c>
      <c r="AW24" s="63">
        <f>AW25+AW31+AW36+AW47+AW48+AW138+AW141+AW99</f>
        <v>0</v>
      </c>
      <c r="AX24" s="63">
        <f t="shared" si="9"/>
        <v>0</v>
      </c>
      <c r="AY24" s="63">
        <f t="shared" si="9"/>
        <v>0</v>
      </c>
      <c r="AZ24" s="63">
        <f t="shared" si="9"/>
        <v>0</v>
      </c>
      <c r="BA24" s="63">
        <f t="shared" si="9"/>
        <v>0</v>
      </c>
      <c r="BB24" s="63">
        <f>BB25+BB31+BB36+BB47+BB48+BB138+BB141+BB99</f>
        <v>0</v>
      </c>
      <c r="BC24" s="63">
        <f t="shared" si="9"/>
        <v>0</v>
      </c>
      <c r="BD24" s="63">
        <f t="shared" si="9"/>
        <v>0</v>
      </c>
      <c r="BE24" s="63">
        <f t="shared" si="9"/>
        <v>0</v>
      </c>
      <c r="BF24" s="63">
        <f t="shared" si="9"/>
        <v>0</v>
      </c>
      <c r="BG24" s="63">
        <f>BG25+BG31+BG36+BG47+BG48+BG138+BG141+BG99</f>
        <v>0</v>
      </c>
      <c r="BH24" s="63">
        <f t="shared" si="9"/>
        <v>0</v>
      </c>
      <c r="BI24" s="63">
        <f t="shared" si="9"/>
        <v>0</v>
      </c>
      <c r="BJ24" s="63">
        <f t="shared" si="9"/>
        <v>0</v>
      </c>
      <c r="BK24" s="63">
        <f t="shared" si="9"/>
        <v>0</v>
      </c>
      <c r="BL24" s="63">
        <f>BL25+BL31+BL36+BL47+BL48+BL138+BL141+BL99</f>
        <v>0</v>
      </c>
      <c r="BM24" s="63">
        <f t="shared" si="9"/>
        <v>0</v>
      </c>
      <c r="BN24" s="63">
        <f t="shared" si="9"/>
        <v>0</v>
      </c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</row>
    <row r="25" spans="1:226" s="6" customFormat="1" ht="16.5" customHeight="1" x14ac:dyDescent="0.25">
      <c r="A25" s="22" t="s">
        <v>61</v>
      </c>
      <c r="B25" s="68" t="s">
        <v>62</v>
      </c>
      <c r="C25" s="150">
        <v>221</v>
      </c>
      <c r="D25" s="33">
        <f>SUM(D26:D30)</f>
        <v>0</v>
      </c>
      <c r="E25" s="33">
        <f>SUM(E26:E30)</f>
        <v>0</v>
      </c>
      <c r="F25" s="33">
        <f>SUM(F26:F30)</f>
        <v>0</v>
      </c>
      <c r="G25" s="33">
        <f>SUM(G26:G30)</f>
        <v>0</v>
      </c>
      <c r="H25" s="33">
        <f>SUM(H26:H30)</f>
        <v>0</v>
      </c>
      <c r="I25" s="33">
        <f t="shared" ref="I25:BN25" si="10">SUM(I26:I30)</f>
        <v>0</v>
      </c>
      <c r="J25" s="33">
        <f t="shared" si="10"/>
        <v>245577.32</v>
      </c>
      <c r="K25" s="33">
        <f t="shared" si="10"/>
        <v>0</v>
      </c>
      <c r="L25" s="33">
        <f t="shared" si="10"/>
        <v>0</v>
      </c>
      <c r="M25" s="33">
        <f t="shared" si="10"/>
        <v>-20732.580000000002</v>
      </c>
      <c r="N25" s="33">
        <f t="shared" si="10"/>
        <v>0</v>
      </c>
      <c r="O25" s="33">
        <f>SUM(O26:O30)</f>
        <v>0</v>
      </c>
      <c r="P25" s="33">
        <f>SUM(P26:P30)</f>
        <v>0</v>
      </c>
      <c r="Q25" s="33">
        <f>SUM(Q26:Q30)</f>
        <v>0</v>
      </c>
      <c r="R25" s="33">
        <f>SUM(R26:R30)</f>
        <v>0</v>
      </c>
      <c r="S25" s="33">
        <f>SUM(S26:S30)</f>
        <v>0</v>
      </c>
      <c r="T25" s="33">
        <f t="shared" si="10"/>
        <v>0</v>
      </c>
      <c r="U25" s="33">
        <f t="shared" si="10"/>
        <v>0</v>
      </c>
      <c r="V25" s="33">
        <f t="shared" si="10"/>
        <v>249600</v>
      </c>
      <c r="W25" s="33">
        <f t="shared" si="10"/>
        <v>249600</v>
      </c>
      <c r="X25" s="33">
        <f>SUM(X26:X30)</f>
        <v>0</v>
      </c>
      <c r="Y25" s="33">
        <f t="shared" si="10"/>
        <v>20732.580000000002</v>
      </c>
      <c r="Z25" s="33">
        <f t="shared" si="10"/>
        <v>0</v>
      </c>
      <c r="AA25" s="33">
        <f t="shared" si="10"/>
        <v>0</v>
      </c>
      <c r="AB25" s="33">
        <f t="shared" si="10"/>
        <v>0</v>
      </c>
      <c r="AC25" s="33">
        <f>SUM(AC26:AC30)</f>
        <v>0</v>
      </c>
      <c r="AD25" s="33">
        <f t="shared" si="10"/>
        <v>0</v>
      </c>
      <c r="AE25" s="33">
        <f t="shared" si="10"/>
        <v>0</v>
      </c>
      <c r="AF25" s="35">
        <f>SUM(AF26:AF30)</f>
        <v>0</v>
      </c>
      <c r="AG25" s="35">
        <f>SUM(AG26:AG30)</f>
        <v>0</v>
      </c>
      <c r="AH25" s="35">
        <f>SUM(AH26:AH30)</f>
        <v>0</v>
      </c>
      <c r="AI25" s="35">
        <f t="shared" si="10"/>
        <v>0</v>
      </c>
      <c r="AJ25" s="35">
        <f t="shared" si="10"/>
        <v>0</v>
      </c>
      <c r="AK25" s="35">
        <f>SUM(AK26:AK30)</f>
        <v>0</v>
      </c>
      <c r="AL25" s="35">
        <f>SUM(AL26:AL30)</f>
        <v>0</v>
      </c>
      <c r="AM25" s="35">
        <f>SUM(AM26:AM30)</f>
        <v>0</v>
      </c>
      <c r="AN25" s="35">
        <f t="shared" si="10"/>
        <v>0</v>
      </c>
      <c r="AO25" s="35">
        <f t="shared" si="10"/>
        <v>0</v>
      </c>
      <c r="AP25" s="35">
        <f>SUM(AP26:AP30)</f>
        <v>0</v>
      </c>
      <c r="AQ25" s="35">
        <f>SUM(AQ26:AQ30)</f>
        <v>0</v>
      </c>
      <c r="AR25" s="35">
        <f>SUM(AR26:AR30)</f>
        <v>0</v>
      </c>
      <c r="AS25" s="35">
        <f t="shared" si="10"/>
        <v>0</v>
      </c>
      <c r="AT25" s="35">
        <f t="shared" si="10"/>
        <v>0</v>
      </c>
      <c r="AU25" s="35">
        <f t="shared" si="10"/>
        <v>0</v>
      </c>
      <c r="AV25" s="35">
        <f t="shared" si="10"/>
        <v>0</v>
      </c>
      <c r="AW25" s="35">
        <f>SUM(AW26:AW30)</f>
        <v>0</v>
      </c>
      <c r="AX25" s="35">
        <f t="shared" si="10"/>
        <v>0</v>
      </c>
      <c r="AY25" s="35">
        <f t="shared" si="10"/>
        <v>0</v>
      </c>
      <c r="AZ25" s="35">
        <f t="shared" si="10"/>
        <v>0</v>
      </c>
      <c r="BA25" s="35">
        <f t="shared" si="10"/>
        <v>0</v>
      </c>
      <c r="BB25" s="35">
        <f>SUM(BB26:BB30)</f>
        <v>0</v>
      </c>
      <c r="BC25" s="35">
        <f t="shared" si="10"/>
        <v>0</v>
      </c>
      <c r="BD25" s="35">
        <f t="shared" si="10"/>
        <v>0</v>
      </c>
      <c r="BE25" s="35">
        <f t="shared" si="10"/>
        <v>0</v>
      </c>
      <c r="BF25" s="35">
        <f t="shared" si="10"/>
        <v>0</v>
      </c>
      <c r="BG25" s="35">
        <f>SUM(BG26:BG30)</f>
        <v>0</v>
      </c>
      <c r="BH25" s="35">
        <f t="shared" si="10"/>
        <v>0</v>
      </c>
      <c r="BI25" s="35">
        <f t="shared" si="10"/>
        <v>0</v>
      </c>
      <c r="BJ25" s="35">
        <f t="shared" si="10"/>
        <v>0</v>
      </c>
      <c r="BK25" s="35">
        <f t="shared" si="10"/>
        <v>0</v>
      </c>
      <c r="BL25" s="35">
        <f>SUM(BL26:BL30)</f>
        <v>0</v>
      </c>
      <c r="BM25" s="35">
        <f t="shared" si="10"/>
        <v>0</v>
      </c>
      <c r="BN25" s="35">
        <f t="shared" si="10"/>
        <v>0</v>
      </c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</row>
    <row r="26" spans="1:226" s="2" customFormat="1" ht="15.75" customHeight="1" x14ac:dyDescent="0.2">
      <c r="A26" s="119"/>
      <c r="B26" s="129" t="s">
        <v>63</v>
      </c>
      <c r="C26" s="151"/>
      <c r="D26" s="108"/>
      <c r="E26" s="108"/>
      <c r="F26" s="108"/>
      <c r="G26" s="108"/>
      <c r="H26" s="108"/>
      <c r="I26" s="108"/>
      <c r="J26" s="108">
        <v>48321.68</v>
      </c>
      <c r="K26" s="108"/>
      <c r="L26" s="108"/>
      <c r="M26" s="108">
        <v>-4294.6099999999997</v>
      </c>
      <c r="N26" s="108"/>
      <c r="O26" s="108"/>
      <c r="P26" s="108"/>
      <c r="Q26" s="108"/>
      <c r="R26" s="108"/>
      <c r="S26" s="108"/>
      <c r="T26" s="108"/>
      <c r="U26" s="108"/>
      <c r="V26" s="108">
        <f>180000+69600</f>
        <v>249600</v>
      </c>
      <c r="W26" s="108">
        <f>180000+69600</f>
        <v>249600</v>
      </c>
      <c r="X26" s="108"/>
      <c r="Y26" s="108">
        <v>4294.6099999999997</v>
      </c>
      <c r="Z26" s="108"/>
      <c r="AA26" s="122">
        <f t="shared" ref="AA26:AE30" si="11">AF26+AK26+AP26+AU26+AZ26+BE26+BJ26</f>
        <v>0</v>
      </c>
      <c r="AB26" s="122">
        <f t="shared" si="11"/>
        <v>0</v>
      </c>
      <c r="AC26" s="122">
        <f t="shared" si="11"/>
        <v>0</v>
      </c>
      <c r="AD26" s="122">
        <f t="shared" si="11"/>
        <v>0</v>
      </c>
      <c r="AE26" s="122">
        <f t="shared" si="11"/>
        <v>0</v>
      </c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</row>
    <row r="27" spans="1:226" s="2" customFormat="1" ht="15.75" customHeight="1" x14ac:dyDescent="0.2">
      <c r="A27" s="119"/>
      <c r="B27" s="129" t="s">
        <v>64</v>
      </c>
      <c r="C27" s="151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22">
        <f t="shared" si="11"/>
        <v>0</v>
      </c>
      <c r="AB27" s="122">
        <f t="shared" si="11"/>
        <v>0</v>
      </c>
      <c r="AC27" s="122">
        <f t="shared" si="11"/>
        <v>0</v>
      </c>
      <c r="AD27" s="122">
        <f t="shared" si="11"/>
        <v>0</v>
      </c>
      <c r="AE27" s="122">
        <f t="shared" si="11"/>
        <v>0</v>
      </c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</row>
    <row r="28" spans="1:226" s="2" customFormat="1" ht="15.75" customHeight="1" x14ac:dyDescent="0.2">
      <c r="A28" s="119"/>
      <c r="B28" s="129" t="s">
        <v>65</v>
      </c>
      <c r="C28" s="151"/>
      <c r="D28" s="108"/>
      <c r="E28" s="108"/>
      <c r="F28" s="108"/>
      <c r="G28" s="108"/>
      <c r="H28" s="108"/>
      <c r="I28" s="108"/>
      <c r="J28" s="108">
        <v>197255.64</v>
      </c>
      <c r="K28" s="108"/>
      <c r="L28" s="108"/>
      <c r="M28" s="108">
        <v>-16437.97</v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>
        <v>16437.97</v>
      </c>
      <c r="Z28" s="108"/>
      <c r="AA28" s="122">
        <f t="shared" si="11"/>
        <v>0</v>
      </c>
      <c r="AB28" s="122">
        <f t="shared" si="11"/>
        <v>0</v>
      </c>
      <c r="AC28" s="122">
        <f t="shared" si="11"/>
        <v>0</v>
      </c>
      <c r="AD28" s="122">
        <f t="shared" si="11"/>
        <v>0</v>
      </c>
      <c r="AE28" s="122">
        <f t="shared" si="11"/>
        <v>0</v>
      </c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</row>
    <row r="29" spans="1:226" s="2" customFormat="1" ht="15.75" customHeight="1" x14ac:dyDescent="0.2">
      <c r="A29" s="119"/>
      <c r="B29" s="129" t="s">
        <v>66</v>
      </c>
      <c r="C29" s="151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22">
        <f t="shared" si="11"/>
        <v>0</v>
      </c>
      <c r="AB29" s="122">
        <f t="shared" si="11"/>
        <v>0</v>
      </c>
      <c r="AC29" s="122">
        <f t="shared" si="11"/>
        <v>0</v>
      </c>
      <c r="AD29" s="122">
        <f t="shared" si="11"/>
        <v>0</v>
      </c>
      <c r="AE29" s="122">
        <f t="shared" si="11"/>
        <v>0</v>
      </c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</row>
    <row r="30" spans="1:226" s="2" customFormat="1" ht="15.75" customHeight="1" x14ac:dyDescent="0.2">
      <c r="A30" s="119"/>
      <c r="B30" s="129" t="s">
        <v>67</v>
      </c>
      <c r="C30" s="151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22">
        <f t="shared" si="11"/>
        <v>0</v>
      </c>
      <c r="AB30" s="122">
        <f t="shared" si="11"/>
        <v>0</v>
      </c>
      <c r="AC30" s="122">
        <f t="shared" si="11"/>
        <v>0</v>
      </c>
      <c r="AD30" s="122">
        <f t="shared" si="11"/>
        <v>0</v>
      </c>
      <c r="AE30" s="122">
        <f t="shared" si="11"/>
        <v>0</v>
      </c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</row>
    <row r="31" spans="1:226" s="2" customFormat="1" ht="16.5" customHeight="1" x14ac:dyDescent="0.25">
      <c r="A31" s="70" t="s">
        <v>68</v>
      </c>
      <c r="B31" s="68" t="s">
        <v>69</v>
      </c>
      <c r="C31" s="150">
        <v>222</v>
      </c>
      <c r="D31" s="33">
        <f>SUM(D32:D35)</f>
        <v>0</v>
      </c>
      <c r="E31" s="33">
        <f>SUM(E32:E35)</f>
        <v>0</v>
      </c>
      <c r="F31" s="33">
        <f>SUM(F32:F35)</f>
        <v>0</v>
      </c>
      <c r="G31" s="33">
        <f>SUM(G32:G35)</f>
        <v>0</v>
      </c>
      <c r="H31" s="33">
        <f>SUM(H32:H35)</f>
        <v>0</v>
      </c>
      <c r="I31" s="33">
        <f t="shared" ref="I31:BN31" si="12">SUM(I32:I35)</f>
        <v>0</v>
      </c>
      <c r="J31" s="33">
        <f t="shared" si="12"/>
        <v>0</v>
      </c>
      <c r="K31" s="33">
        <f t="shared" si="12"/>
        <v>0</v>
      </c>
      <c r="L31" s="33">
        <f t="shared" si="12"/>
        <v>0</v>
      </c>
      <c r="M31" s="33">
        <f t="shared" si="12"/>
        <v>0</v>
      </c>
      <c r="N31" s="33">
        <f t="shared" si="12"/>
        <v>0</v>
      </c>
      <c r="O31" s="33">
        <f>SUM(O32:O35)</f>
        <v>0</v>
      </c>
      <c r="P31" s="33">
        <f>SUM(P32:P35)</f>
        <v>0</v>
      </c>
      <c r="Q31" s="33">
        <f>SUM(Q32:Q35)</f>
        <v>0</v>
      </c>
      <c r="R31" s="33">
        <f>SUM(R32:R35)</f>
        <v>0</v>
      </c>
      <c r="S31" s="33">
        <f>SUM(S32:S35)</f>
        <v>0</v>
      </c>
      <c r="T31" s="33">
        <f t="shared" si="12"/>
        <v>0</v>
      </c>
      <c r="U31" s="33">
        <f t="shared" si="12"/>
        <v>0</v>
      </c>
      <c r="V31" s="33">
        <f t="shared" si="12"/>
        <v>0</v>
      </c>
      <c r="W31" s="33">
        <f t="shared" si="12"/>
        <v>0</v>
      </c>
      <c r="X31" s="33">
        <f>SUM(X32:X35)</f>
        <v>0</v>
      </c>
      <c r="Y31" s="33">
        <f t="shared" si="12"/>
        <v>0</v>
      </c>
      <c r="Z31" s="33">
        <f t="shared" si="12"/>
        <v>0</v>
      </c>
      <c r="AA31" s="33">
        <f t="shared" si="12"/>
        <v>0</v>
      </c>
      <c r="AB31" s="33">
        <f t="shared" si="12"/>
        <v>0</v>
      </c>
      <c r="AC31" s="33">
        <f>SUM(AC32:AC35)</f>
        <v>0</v>
      </c>
      <c r="AD31" s="33">
        <f t="shared" si="12"/>
        <v>0</v>
      </c>
      <c r="AE31" s="33">
        <f t="shared" si="12"/>
        <v>0</v>
      </c>
      <c r="AF31" s="35">
        <f>SUM(AF32:AF35)</f>
        <v>0</v>
      </c>
      <c r="AG31" s="35">
        <f>SUM(AG32:AG35)</f>
        <v>0</v>
      </c>
      <c r="AH31" s="35">
        <f>SUM(AH32:AH35)</f>
        <v>0</v>
      </c>
      <c r="AI31" s="35">
        <f t="shared" si="12"/>
        <v>0</v>
      </c>
      <c r="AJ31" s="35">
        <f t="shared" si="12"/>
        <v>0</v>
      </c>
      <c r="AK31" s="35">
        <f>SUM(AK32:AK35)</f>
        <v>0</v>
      </c>
      <c r="AL31" s="35">
        <f>SUM(AL32:AL35)</f>
        <v>0</v>
      </c>
      <c r="AM31" s="35">
        <f>SUM(AM32:AM35)</f>
        <v>0</v>
      </c>
      <c r="AN31" s="35">
        <f t="shared" si="12"/>
        <v>0</v>
      </c>
      <c r="AO31" s="35">
        <f t="shared" si="12"/>
        <v>0</v>
      </c>
      <c r="AP31" s="35">
        <f>SUM(AP32:AP35)</f>
        <v>0</v>
      </c>
      <c r="AQ31" s="35">
        <f>SUM(AQ32:AQ35)</f>
        <v>0</v>
      </c>
      <c r="AR31" s="35">
        <f>SUM(AR32:AR35)</f>
        <v>0</v>
      </c>
      <c r="AS31" s="35">
        <f t="shared" si="12"/>
        <v>0</v>
      </c>
      <c r="AT31" s="35">
        <f t="shared" si="12"/>
        <v>0</v>
      </c>
      <c r="AU31" s="35">
        <f t="shared" si="12"/>
        <v>0</v>
      </c>
      <c r="AV31" s="35">
        <f t="shared" si="12"/>
        <v>0</v>
      </c>
      <c r="AW31" s="35">
        <f>SUM(AW32:AW35)</f>
        <v>0</v>
      </c>
      <c r="AX31" s="35">
        <f t="shared" si="12"/>
        <v>0</v>
      </c>
      <c r="AY31" s="35">
        <f t="shared" si="12"/>
        <v>0</v>
      </c>
      <c r="AZ31" s="35">
        <f t="shared" si="12"/>
        <v>0</v>
      </c>
      <c r="BA31" s="35">
        <f t="shared" si="12"/>
        <v>0</v>
      </c>
      <c r="BB31" s="35">
        <f>SUM(BB32:BB35)</f>
        <v>0</v>
      </c>
      <c r="BC31" s="35">
        <f t="shared" si="12"/>
        <v>0</v>
      </c>
      <c r="BD31" s="35">
        <f t="shared" si="12"/>
        <v>0</v>
      </c>
      <c r="BE31" s="35">
        <f t="shared" si="12"/>
        <v>0</v>
      </c>
      <c r="BF31" s="35">
        <f t="shared" si="12"/>
        <v>0</v>
      </c>
      <c r="BG31" s="35">
        <f>SUM(BG32:BG35)</f>
        <v>0</v>
      </c>
      <c r="BH31" s="35">
        <f t="shared" si="12"/>
        <v>0</v>
      </c>
      <c r="BI31" s="35">
        <f t="shared" si="12"/>
        <v>0</v>
      </c>
      <c r="BJ31" s="35">
        <f t="shared" si="12"/>
        <v>0</v>
      </c>
      <c r="BK31" s="35">
        <f t="shared" si="12"/>
        <v>0</v>
      </c>
      <c r="BL31" s="35">
        <f>SUM(BL32:BL35)</f>
        <v>0</v>
      </c>
      <c r="BM31" s="35">
        <f t="shared" si="12"/>
        <v>0</v>
      </c>
      <c r="BN31" s="35">
        <f t="shared" si="12"/>
        <v>0</v>
      </c>
    </row>
    <row r="32" spans="1:226" s="131" customFormat="1" ht="15.75" customHeight="1" x14ac:dyDescent="0.2">
      <c r="A32" s="130"/>
      <c r="B32" s="129" t="s">
        <v>300</v>
      </c>
      <c r="C32" s="151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22">
        <f t="shared" ref="AA32:AE35" si="13">AF32+AK32+AP32+AU32+AZ32+BE32+BJ32</f>
        <v>0</v>
      </c>
      <c r="AB32" s="122">
        <f t="shared" si="13"/>
        <v>0</v>
      </c>
      <c r="AC32" s="122">
        <f t="shared" si="13"/>
        <v>0</v>
      </c>
      <c r="AD32" s="122">
        <f t="shared" si="13"/>
        <v>0</v>
      </c>
      <c r="AE32" s="122">
        <f t="shared" si="13"/>
        <v>0</v>
      </c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</row>
    <row r="33" spans="1:226" s="2" customFormat="1" ht="15.75" customHeight="1" x14ac:dyDescent="0.2">
      <c r="A33" s="132"/>
      <c r="B33" s="129" t="s">
        <v>71</v>
      </c>
      <c r="C33" s="151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22">
        <f t="shared" si="13"/>
        <v>0</v>
      </c>
      <c r="AB33" s="122">
        <f t="shared" si="13"/>
        <v>0</v>
      </c>
      <c r="AC33" s="122">
        <f t="shared" si="13"/>
        <v>0</v>
      </c>
      <c r="AD33" s="122">
        <f t="shared" si="13"/>
        <v>0</v>
      </c>
      <c r="AE33" s="122">
        <f t="shared" si="13"/>
        <v>0</v>
      </c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</row>
    <row r="34" spans="1:226" s="2" customFormat="1" ht="15.75" customHeight="1" x14ac:dyDescent="0.2">
      <c r="A34" s="132"/>
      <c r="B34" s="129" t="s">
        <v>301</v>
      </c>
      <c r="C34" s="151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22">
        <f t="shared" si="13"/>
        <v>0</v>
      </c>
      <c r="AB34" s="122">
        <f t="shared" si="13"/>
        <v>0</v>
      </c>
      <c r="AC34" s="122">
        <f t="shared" si="13"/>
        <v>0</v>
      </c>
      <c r="AD34" s="122">
        <f t="shared" si="13"/>
        <v>0</v>
      </c>
      <c r="AE34" s="122">
        <f t="shared" si="13"/>
        <v>0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</row>
    <row r="35" spans="1:226" s="2" customFormat="1" ht="15.75" customHeight="1" x14ac:dyDescent="0.2">
      <c r="A35" s="132"/>
      <c r="B35" s="129" t="s">
        <v>72</v>
      </c>
      <c r="C35" s="151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22">
        <f t="shared" si="13"/>
        <v>0</v>
      </c>
      <c r="AB35" s="122">
        <f t="shared" si="13"/>
        <v>0</v>
      </c>
      <c r="AC35" s="122">
        <f t="shared" si="13"/>
        <v>0</v>
      </c>
      <c r="AD35" s="122">
        <f t="shared" si="13"/>
        <v>0</v>
      </c>
      <c r="AE35" s="122">
        <f t="shared" si="13"/>
        <v>0</v>
      </c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</row>
    <row r="36" spans="1:226" s="2" customFormat="1" ht="16.5" customHeight="1" x14ac:dyDescent="0.25">
      <c r="A36" s="70" t="s">
        <v>73</v>
      </c>
      <c r="B36" s="68" t="s">
        <v>74</v>
      </c>
      <c r="C36" s="150">
        <v>223</v>
      </c>
      <c r="D36" s="33">
        <f>SUM(D37:D46)</f>
        <v>0</v>
      </c>
      <c r="E36" s="33">
        <f t="shared" ref="E36:BN36" si="14">SUM(E37:E46)</f>
        <v>0</v>
      </c>
      <c r="F36" s="33">
        <f t="shared" si="14"/>
        <v>790.04</v>
      </c>
      <c r="G36" s="33">
        <f t="shared" si="14"/>
        <v>0</v>
      </c>
      <c r="H36" s="33">
        <f t="shared" si="14"/>
        <v>0</v>
      </c>
      <c r="I36" s="33">
        <f t="shared" si="14"/>
        <v>2379084.7799999998</v>
      </c>
      <c r="J36" s="33">
        <f t="shared" si="14"/>
        <v>0</v>
      </c>
      <c r="K36" s="33">
        <f t="shared" si="14"/>
        <v>117660.81</v>
      </c>
      <c r="L36" s="33">
        <f t="shared" si="14"/>
        <v>0</v>
      </c>
      <c r="M36" s="33">
        <f t="shared" si="14"/>
        <v>0</v>
      </c>
      <c r="N36" s="33">
        <f t="shared" si="14"/>
        <v>0</v>
      </c>
      <c r="O36" s="33">
        <f t="shared" si="14"/>
        <v>0</v>
      </c>
      <c r="P36" s="33">
        <f t="shared" si="14"/>
        <v>0</v>
      </c>
      <c r="Q36" s="33">
        <f t="shared" si="14"/>
        <v>2459500</v>
      </c>
      <c r="R36" s="33">
        <f t="shared" si="14"/>
        <v>2459500</v>
      </c>
      <c r="S36" s="33">
        <f t="shared" si="14"/>
        <v>0</v>
      </c>
      <c r="T36" s="33">
        <f t="shared" si="14"/>
        <v>276535.02999999997</v>
      </c>
      <c r="U36" s="33">
        <f t="shared" si="14"/>
        <v>352406.58</v>
      </c>
      <c r="V36" s="33">
        <f t="shared" si="14"/>
        <v>0</v>
      </c>
      <c r="W36" s="33">
        <f t="shared" si="14"/>
        <v>0</v>
      </c>
      <c r="X36" s="33">
        <f t="shared" si="14"/>
        <v>0</v>
      </c>
      <c r="Y36" s="33">
        <f t="shared" si="14"/>
        <v>0</v>
      </c>
      <c r="Z36" s="33">
        <f t="shared" si="14"/>
        <v>0</v>
      </c>
      <c r="AA36" s="33">
        <f t="shared" si="14"/>
        <v>145800</v>
      </c>
      <c r="AB36" s="33">
        <f t="shared" si="14"/>
        <v>145800</v>
      </c>
      <c r="AC36" s="33">
        <f t="shared" si="14"/>
        <v>0</v>
      </c>
      <c r="AD36" s="33">
        <f t="shared" si="14"/>
        <v>0</v>
      </c>
      <c r="AE36" s="33">
        <f t="shared" si="14"/>
        <v>13257.44</v>
      </c>
      <c r="AF36" s="35">
        <f t="shared" si="14"/>
        <v>0</v>
      </c>
      <c r="AG36" s="35">
        <f t="shared" si="14"/>
        <v>0</v>
      </c>
      <c r="AH36" s="35">
        <f t="shared" si="14"/>
        <v>0</v>
      </c>
      <c r="AI36" s="35">
        <f t="shared" si="14"/>
        <v>0</v>
      </c>
      <c r="AJ36" s="35">
        <f t="shared" si="14"/>
        <v>0</v>
      </c>
      <c r="AK36" s="35">
        <f t="shared" si="14"/>
        <v>67000</v>
      </c>
      <c r="AL36" s="35">
        <f t="shared" si="14"/>
        <v>67000</v>
      </c>
      <c r="AM36" s="35">
        <f t="shared" si="14"/>
        <v>0</v>
      </c>
      <c r="AN36" s="35">
        <f t="shared" si="14"/>
        <v>0</v>
      </c>
      <c r="AO36" s="35">
        <f t="shared" si="14"/>
        <v>0</v>
      </c>
      <c r="AP36" s="35">
        <f t="shared" si="14"/>
        <v>78800</v>
      </c>
      <c r="AQ36" s="35">
        <f t="shared" si="14"/>
        <v>78800</v>
      </c>
      <c r="AR36" s="35">
        <f t="shared" si="14"/>
        <v>0</v>
      </c>
      <c r="AS36" s="35">
        <f t="shared" si="14"/>
        <v>0</v>
      </c>
      <c r="AT36" s="35">
        <f t="shared" si="14"/>
        <v>13257.44</v>
      </c>
      <c r="AU36" s="35">
        <f t="shared" si="14"/>
        <v>0</v>
      </c>
      <c r="AV36" s="35">
        <f t="shared" si="14"/>
        <v>0</v>
      </c>
      <c r="AW36" s="35">
        <f t="shared" si="14"/>
        <v>0</v>
      </c>
      <c r="AX36" s="35">
        <f t="shared" si="14"/>
        <v>0</v>
      </c>
      <c r="AY36" s="35">
        <f t="shared" si="14"/>
        <v>0</v>
      </c>
      <c r="AZ36" s="35">
        <f t="shared" si="14"/>
        <v>0</v>
      </c>
      <c r="BA36" s="35">
        <f t="shared" si="14"/>
        <v>0</v>
      </c>
      <c r="BB36" s="35">
        <f t="shared" si="14"/>
        <v>0</v>
      </c>
      <c r="BC36" s="35">
        <f t="shared" si="14"/>
        <v>0</v>
      </c>
      <c r="BD36" s="35">
        <f t="shared" si="14"/>
        <v>0</v>
      </c>
      <c r="BE36" s="35">
        <f t="shared" si="14"/>
        <v>0</v>
      </c>
      <c r="BF36" s="35">
        <f t="shared" si="14"/>
        <v>0</v>
      </c>
      <c r="BG36" s="35">
        <f t="shared" si="14"/>
        <v>0</v>
      </c>
      <c r="BH36" s="35">
        <f t="shared" si="14"/>
        <v>0</v>
      </c>
      <c r="BI36" s="35">
        <f t="shared" si="14"/>
        <v>0</v>
      </c>
      <c r="BJ36" s="35">
        <f t="shared" si="14"/>
        <v>0</v>
      </c>
      <c r="BK36" s="35">
        <f t="shared" si="14"/>
        <v>0</v>
      </c>
      <c r="BL36" s="35">
        <f t="shared" si="14"/>
        <v>0</v>
      </c>
      <c r="BM36" s="35">
        <f t="shared" si="14"/>
        <v>0</v>
      </c>
      <c r="BN36" s="35">
        <f t="shared" si="14"/>
        <v>0</v>
      </c>
    </row>
    <row r="37" spans="1:226" s="2" customFormat="1" ht="15" customHeight="1" x14ac:dyDescent="0.2">
      <c r="A37" s="132"/>
      <c r="B37" s="129" t="s">
        <v>75</v>
      </c>
      <c r="C37" s="151"/>
      <c r="D37" s="108"/>
      <c r="E37" s="108"/>
      <c r="F37" s="108"/>
      <c r="G37" s="108"/>
      <c r="H37" s="108"/>
      <c r="I37" s="108">
        <v>1170435.19</v>
      </c>
      <c r="J37" s="108"/>
      <c r="K37" s="108">
        <v>0</v>
      </c>
      <c r="L37" s="108"/>
      <c r="M37" s="108"/>
      <c r="N37" s="108"/>
      <c r="O37" s="108"/>
      <c r="P37" s="108"/>
      <c r="Q37" s="108">
        <v>1311900</v>
      </c>
      <c r="R37" s="108">
        <v>1311900</v>
      </c>
      <c r="S37" s="108"/>
      <c r="T37" s="108">
        <v>233873.56</v>
      </c>
      <c r="U37" s="108">
        <v>233873.56</v>
      </c>
      <c r="V37" s="108"/>
      <c r="W37" s="108"/>
      <c r="X37" s="108"/>
      <c r="Y37" s="108"/>
      <c r="Z37" s="108"/>
      <c r="AA37" s="122">
        <f t="shared" ref="AA37:AE47" si="15">AF37+AK37+AP37+AU37+AZ37+BE37+BJ37</f>
        <v>0</v>
      </c>
      <c r="AB37" s="122">
        <f t="shared" si="15"/>
        <v>0</v>
      </c>
      <c r="AC37" s="122">
        <f t="shared" si="15"/>
        <v>0</v>
      </c>
      <c r="AD37" s="122">
        <f t="shared" si="15"/>
        <v>0</v>
      </c>
      <c r="AE37" s="122">
        <f t="shared" si="15"/>
        <v>0</v>
      </c>
      <c r="AF37" s="110">
        <v>0</v>
      </c>
      <c r="AG37" s="110">
        <v>0</v>
      </c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</row>
    <row r="38" spans="1:226" s="2" customFormat="1" ht="15" customHeight="1" x14ac:dyDescent="0.2">
      <c r="A38" s="132"/>
      <c r="B38" s="129" t="s">
        <v>76</v>
      </c>
      <c r="C38" s="151"/>
      <c r="D38" s="108"/>
      <c r="E38" s="108"/>
      <c r="F38" s="108">
        <v>790.04</v>
      </c>
      <c r="G38" s="108"/>
      <c r="H38" s="108"/>
      <c r="I38" s="108">
        <v>279572.27</v>
      </c>
      <c r="J38" s="108"/>
      <c r="K38" s="108">
        <v>39695.5</v>
      </c>
      <c r="L38" s="108"/>
      <c r="M38" s="108"/>
      <c r="N38" s="108"/>
      <c r="O38" s="108"/>
      <c r="P38" s="108"/>
      <c r="Q38" s="108">
        <v>189000</v>
      </c>
      <c r="R38" s="108">
        <v>189000</v>
      </c>
      <c r="S38" s="108"/>
      <c r="T38" s="108">
        <v>23140.560000000001</v>
      </c>
      <c r="U38" s="108">
        <v>23140.560000000001</v>
      </c>
      <c r="V38" s="108"/>
      <c r="W38" s="108"/>
      <c r="X38" s="108"/>
      <c r="Y38" s="108"/>
      <c r="Z38" s="108"/>
      <c r="AA38" s="122">
        <f t="shared" si="15"/>
        <v>0</v>
      </c>
      <c r="AB38" s="122">
        <f t="shared" si="15"/>
        <v>0</v>
      </c>
      <c r="AC38" s="122">
        <f t="shared" si="15"/>
        <v>0</v>
      </c>
      <c r="AD38" s="122">
        <f t="shared" si="15"/>
        <v>0</v>
      </c>
      <c r="AE38" s="122">
        <f t="shared" si="15"/>
        <v>0</v>
      </c>
      <c r="AF38" s="110">
        <v>0</v>
      </c>
      <c r="AG38" s="110">
        <v>0</v>
      </c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</row>
    <row r="39" spans="1:226" s="2" customFormat="1" ht="15" customHeight="1" x14ac:dyDescent="0.2">
      <c r="A39" s="132"/>
      <c r="B39" s="129" t="s">
        <v>77</v>
      </c>
      <c r="C39" s="151"/>
      <c r="D39" s="108"/>
      <c r="E39" s="108"/>
      <c r="F39" s="108"/>
      <c r="G39" s="108"/>
      <c r="H39" s="108"/>
      <c r="I39" s="108">
        <v>54092.98</v>
      </c>
      <c r="J39" s="108"/>
      <c r="K39" s="108">
        <v>1604.73</v>
      </c>
      <c r="L39" s="108"/>
      <c r="M39" s="108"/>
      <c r="N39" s="108"/>
      <c r="O39" s="108"/>
      <c r="P39" s="108"/>
      <c r="Q39" s="108">
        <v>51500</v>
      </c>
      <c r="R39" s="108">
        <v>51500</v>
      </c>
      <c r="S39" s="108"/>
      <c r="T39" s="108">
        <v>4212.43</v>
      </c>
      <c r="U39" s="108">
        <v>0</v>
      </c>
      <c r="V39" s="108"/>
      <c r="W39" s="108"/>
      <c r="X39" s="108"/>
      <c r="Y39" s="108"/>
      <c r="Z39" s="108"/>
      <c r="AA39" s="122">
        <f t="shared" si="15"/>
        <v>0</v>
      </c>
      <c r="AB39" s="122">
        <f t="shared" si="15"/>
        <v>0</v>
      </c>
      <c r="AC39" s="122">
        <f t="shared" si="15"/>
        <v>0</v>
      </c>
      <c r="AD39" s="122">
        <f t="shared" si="15"/>
        <v>0</v>
      </c>
      <c r="AE39" s="122">
        <f t="shared" si="15"/>
        <v>0</v>
      </c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</row>
    <row r="40" spans="1:226" s="2" customFormat="1" ht="15" customHeight="1" x14ac:dyDescent="0.2">
      <c r="A40" s="132"/>
      <c r="B40" s="129" t="s">
        <v>78</v>
      </c>
      <c r="C40" s="151"/>
      <c r="D40" s="108"/>
      <c r="E40" s="108"/>
      <c r="F40" s="108"/>
      <c r="G40" s="108"/>
      <c r="H40" s="108"/>
      <c r="I40" s="108">
        <v>21261.82</v>
      </c>
      <c r="J40" s="108"/>
      <c r="K40" s="108">
        <v>0</v>
      </c>
      <c r="L40" s="108"/>
      <c r="M40" s="108"/>
      <c r="N40" s="108"/>
      <c r="O40" s="108"/>
      <c r="P40" s="108"/>
      <c r="Q40" s="108">
        <v>21700</v>
      </c>
      <c r="R40" s="108">
        <v>21700</v>
      </c>
      <c r="S40" s="108"/>
      <c r="T40" s="108">
        <v>3811.85</v>
      </c>
      <c r="U40" s="108">
        <v>3811.8500000000004</v>
      </c>
      <c r="V40" s="108"/>
      <c r="W40" s="108"/>
      <c r="X40" s="108"/>
      <c r="Y40" s="108"/>
      <c r="Z40" s="108"/>
      <c r="AA40" s="122">
        <f t="shared" si="15"/>
        <v>0</v>
      </c>
      <c r="AB40" s="122">
        <f t="shared" si="15"/>
        <v>0</v>
      </c>
      <c r="AC40" s="122">
        <f t="shared" si="15"/>
        <v>0</v>
      </c>
      <c r="AD40" s="122">
        <f t="shared" si="15"/>
        <v>0</v>
      </c>
      <c r="AE40" s="122">
        <f t="shared" si="15"/>
        <v>0</v>
      </c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</row>
    <row r="41" spans="1:226" s="2" customFormat="1" ht="15" customHeight="1" x14ac:dyDescent="0.2">
      <c r="A41" s="132"/>
      <c r="B41" s="129" t="s">
        <v>79</v>
      </c>
      <c r="C41" s="151"/>
      <c r="D41" s="108"/>
      <c r="E41" s="108"/>
      <c r="F41" s="108"/>
      <c r="G41" s="108"/>
      <c r="H41" s="108"/>
      <c r="I41" s="108">
        <v>0</v>
      </c>
      <c r="J41" s="108"/>
      <c r="K41" s="108">
        <v>0</v>
      </c>
      <c r="L41" s="108"/>
      <c r="M41" s="108"/>
      <c r="N41" s="108"/>
      <c r="O41" s="108"/>
      <c r="P41" s="108"/>
      <c r="Q41" s="108">
        <v>0</v>
      </c>
      <c r="R41" s="108">
        <v>0</v>
      </c>
      <c r="S41" s="108"/>
      <c r="T41" s="108">
        <v>0</v>
      </c>
      <c r="U41" s="108">
        <v>0</v>
      </c>
      <c r="V41" s="108"/>
      <c r="W41" s="108"/>
      <c r="X41" s="108"/>
      <c r="Y41" s="108"/>
      <c r="Z41" s="108"/>
      <c r="AA41" s="122">
        <f t="shared" si="15"/>
        <v>0</v>
      </c>
      <c r="AB41" s="122">
        <f t="shared" si="15"/>
        <v>0</v>
      </c>
      <c r="AC41" s="122">
        <f t="shared" si="15"/>
        <v>0</v>
      </c>
      <c r="AD41" s="122">
        <f t="shared" si="15"/>
        <v>0</v>
      </c>
      <c r="AE41" s="122">
        <f t="shared" si="15"/>
        <v>0</v>
      </c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</row>
    <row r="42" spans="1:226" s="2" customFormat="1" ht="15" customHeight="1" x14ac:dyDescent="0.2">
      <c r="A42" s="132"/>
      <c r="B42" s="129" t="s">
        <v>80</v>
      </c>
      <c r="C42" s="151"/>
      <c r="D42" s="108"/>
      <c r="E42" s="108"/>
      <c r="F42" s="108"/>
      <c r="G42" s="108"/>
      <c r="H42" s="108"/>
      <c r="I42" s="108">
        <v>770839.71</v>
      </c>
      <c r="J42" s="108"/>
      <c r="K42" s="108">
        <v>76360.58</v>
      </c>
      <c r="L42" s="108"/>
      <c r="M42" s="108"/>
      <c r="N42" s="108"/>
      <c r="O42" s="108"/>
      <c r="P42" s="108"/>
      <c r="Q42" s="108">
        <v>681900</v>
      </c>
      <c r="R42" s="108">
        <v>681900</v>
      </c>
      <c r="S42" s="108"/>
      <c r="T42" s="108">
        <v>0</v>
      </c>
      <c r="U42" s="108">
        <v>80083.98</v>
      </c>
      <c r="V42" s="108"/>
      <c r="W42" s="108"/>
      <c r="X42" s="108"/>
      <c r="Y42" s="108"/>
      <c r="Z42" s="108"/>
      <c r="AA42" s="122">
        <f t="shared" si="15"/>
        <v>145800</v>
      </c>
      <c r="AB42" s="122">
        <f t="shared" si="15"/>
        <v>145800</v>
      </c>
      <c r="AC42" s="122">
        <f t="shared" si="15"/>
        <v>0</v>
      </c>
      <c r="AD42" s="122">
        <f t="shared" si="15"/>
        <v>0</v>
      </c>
      <c r="AE42" s="122">
        <f t="shared" si="15"/>
        <v>13257.44</v>
      </c>
      <c r="AF42" s="110"/>
      <c r="AG42" s="110"/>
      <c r="AH42" s="110"/>
      <c r="AI42" s="110"/>
      <c r="AJ42" s="110"/>
      <c r="AK42" s="110">
        <v>67000</v>
      </c>
      <c r="AL42" s="110">
        <v>67000</v>
      </c>
      <c r="AM42" s="110"/>
      <c r="AN42" s="110"/>
      <c r="AO42" s="110"/>
      <c r="AP42" s="110">
        <f>108300+37500-67000</f>
        <v>78800</v>
      </c>
      <c r="AQ42" s="110">
        <f>108300+37500-67000</f>
        <v>78800</v>
      </c>
      <c r="AR42" s="110"/>
      <c r="AS42" s="110"/>
      <c r="AT42" s="110">
        <v>13257.44</v>
      </c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</row>
    <row r="43" spans="1:226" s="2" customFormat="1" ht="15" customHeight="1" x14ac:dyDescent="0.2">
      <c r="A43" s="132"/>
      <c r="B43" s="129" t="s">
        <v>81</v>
      </c>
      <c r="C43" s="151"/>
      <c r="D43" s="108"/>
      <c r="E43" s="108"/>
      <c r="F43" s="108"/>
      <c r="G43" s="108"/>
      <c r="H43" s="108"/>
      <c r="I43" s="108">
        <v>0</v>
      </c>
      <c r="J43" s="108"/>
      <c r="K43" s="108">
        <v>0</v>
      </c>
      <c r="L43" s="108"/>
      <c r="M43" s="108"/>
      <c r="N43" s="108"/>
      <c r="O43" s="108"/>
      <c r="P43" s="108"/>
      <c r="Q43" s="108">
        <v>0</v>
      </c>
      <c r="R43" s="108">
        <v>0</v>
      </c>
      <c r="S43" s="108"/>
      <c r="T43" s="108">
        <v>0</v>
      </c>
      <c r="U43" s="108">
        <v>0</v>
      </c>
      <c r="V43" s="108"/>
      <c r="W43" s="108"/>
      <c r="X43" s="108"/>
      <c r="Y43" s="108"/>
      <c r="Z43" s="108"/>
      <c r="AA43" s="122">
        <f t="shared" si="15"/>
        <v>0</v>
      </c>
      <c r="AB43" s="122">
        <f t="shared" si="15"/>
        <v>0</v>
      </c>
      <c r="AC43" s="122">
        <f t="shared" si="15"/>
        <v>0</v>
      </c>
      <c r="AD43" s="122">
        <f t="shared" si="15"/>
        <v>0</v>
      </c>
      <c r="AE43" s="122">
        <f t="shared" si="15"/>
        <v>0</v>
      </c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</row>
    <row r="44" spans="1:226" s="2" customFormat="1" ht="15" customHeight="1" x14ac:dyDescent="0.2">
      <c r="A44" s="132"/>
      <c r="B44" s="129" t="s">
        <v>82</v>
      </c>
      <c r="C44" s="151"/>
      <c r="D44" s="108"/>
      <c r="E44" s="108"/>
      <c r="F44" s="108"/>
      <c r="G44" s="108"/>
      <c r="H44" s="108"/>
      <c r="I44" s="108"/>
      <c r="J44" s="108"/>
      <c r="K44" s="108">
        <v>0</v>
      </c>
      <c r="L44" s="108"/>
      <c r="M44" s="108"/>
      <c r="N44" s="108"/>
      <c r="O44" s="108"/>
      <c r="P44" s="108"/>
      <c r="Q44" s="108">
        <v>90000</v>
      </c>
      <c r="R44" s="108">
        <v>90000</v>
      </c>
      <c r="S44" s="108"/>
      <c r="T44" s="108"/>
      <c r="U44" s="108"/>
      <c r="V44" s="108"/>
      <c r="W44" s="108"/>
      <c r="X44" s="108"/>
      <c r="Y44" s="108"/>
      <c r="Z44" s="108"/>
      <c r="AA44" s="122">
        <f t="shared" si="15"/>
        <v>0</v>
      </c>
      <c r="AB44" s="122">
        <f t="shared" si="15"/>
        <v>0</v>
      </c>
      <c r="AC44" s="122">
        <f t="shared" si="15"/>
        <v>0</v>
      </c>
      <c r="AD44" s="122">
        <f t="shared" si="15"/>
        <v>0</v>
      </c>
      <c r="AE44" s="122">
        <f t="shared" si="15"/>
        <v>0</v>
      </c>
      <c r="AF44" s="110">
        <v>0</v>
      </c>
      <c r="AG44" s="110">
        <v>0</v>
      </c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</row>
    <row r="45" spans="1:226" s="2" customFormat="1" ht="15" customHeight="1" x14ac:dyDescent="0.2">
      <c r="A45" s="132"/>
      <c r="B45" s="129" t="s">
        <v>83</v>
      </c>
      <c r="C45" s="151"/>
      <c r="D45" s="108"/>
      <c r="E45" s="108"/>
      <c r="F45" s="108"/>
      <c r="G45" s="108"/>
      <c r="H45" s="108"/>
      <c r="I45" s="108">
        <v>82882.810000000012</v>
      </c>
      <c r="J45" s="108"/>
      <c r="K45" s="108">
        <v>0</v>
      </c>
      <c r="L45" s="108"/>
      <c r="M45" s="108"/>
      <c r="N45" s="108"/>
      <c r="O45" s="108"/>
      <c r="P45" s="108"/>
      <c r="Q45" s="108">
        <v>113500</v>
      </c>
      <c r="R45" s="108">
        <v>113500</v>
      </c>
      <c r="S45" s="108"/>
      <c r="T45" s="108">
        <v>11496.63</v>
      </c>
      <c r="U45" s="108">
        <v>11496.63</v>
      </c>
      <c r="V45" s="108"/>
      <c r="W45" s="108"/>
      <c r="X45" s="108"/>
      <c r="Y45" s="108"/>
      <c r="Z45" s="108"/>
      <c r="AA45" s="122">
        <f t="shared" si="15"/>
        <v>0</v>
      </c>
      <c r="AB45" s="122">
        <f t="shared" si="15"/>
        <v>0</v>
      </c>
      <c r="AC45" s="122">
        <f t="shared" si="15"/>
        <v>0</v>
      </c>
      <c r="AD45" s="122">
        <f t="shared" si="15"/>
        <v>0</v>
      </c>
      <c r="AE45" s="122">
        <f t="shared" si="15"/>
        <v>0</v>
      </c>
      <c r="AF45" s="110">
        <v>0</v>
      </c>
      <c r="AG45" s="110">
        <v>0</v>
      </c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</row>
    <row r="46" spans="1:226" s="2" customFormat="1" ht="15" customHeight="1" x14ac:dyDescent="0.2">
      <c r="A46" s="132"/>
      <c r="B46" s="129" t="s">
        <v>84</v>
      </c>
      <c r="C46" s="156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>
        <v>0</v>
      </c>
      <c r="R46" s="108">
        <v>0</v>
      </c>
      <c r="S46" s="108"/>
      <c r="T46" s="108"/>
      <c r="U46" s="108"/>
      <c r="V46" s="108"/>
      <c r="W46" s="108"/>
      <c r="X46" s="108"/>
      <c r="Y46" s="108"/>
      <c r="Z46" s="108"/>
      <c r="AA46" s="122"/>
      <c r="AB46" s="122"/>
      <c r="AC46" s="122"/>
      <c r="AD46" s="122"/>
      <c r="AE46" s="122"/>
      <c r="AF46" s="110">
        <v>0</v>
      </c>
      <c r="AG46" s="110">
        <v>0</v>
      </c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</row>
    <row r="47" spans="1:226" s="6" customFormat="1" ht="24" customHeight="1" x14ac:dyDescent="0.2">
      <c r="A47" s="70" t="s">
        <v>85</v>
      </c>
      <c r="B47" s="31" t="s">
        <v>86</v>
      </c>
      <c r="C47" s="75">
        <v>224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>
        <f t="shared" si="15"/>
        <v>0</v>
      </c>
      <c r="AB47" s="33">
        <f t="shared" si="15"/>
        <v>0</v>
      </c>
      <c r="AC47" s="33">
        <f t="shared" si="15"/>
        <v>0</v>
      </c>
      <c r="AD47" s="33">
        <f t="shared" si="15"/>
        <v>0</v>
      </c>
      <c r="AE47" s="33">
        <f t="shared" si="15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</row>
    <row r="48" spans="1:226" s="2" customFormat="1" ht="23.25" customHeight="1" x14ac:dyDescent="0.2">
      <c r="A48" s="70" t="s">
        <v>87</v>
      </c>
      <c r="B48" s="133" t="s">
        <v>302</v>
      </c>
      <c r="C48" s="150">
        <v>225</v>
      </c>
      <c r="D48" s="33">
        <f t="shared" ref="D48:BN48" si="16">D49+D64+D70+D75</f>
        <v>0</v>
      </c>
      <c r="E48" s="33">
        <f t="shared" si="16"/>
        <v>0</v>
      </c>
      <c r="F48" s="33">
        <f t="shared" si="16"/>
        <v>0</v>
      </c>
      <c r="G48" s="33">
        <f t="shared" si="16"/>
        <v>0</v>
      </c>
      <c r="H48" s="33">
        <f t="shared" si="16"/>
        <v>0</v>
      </c>
      <c r="I48" s="33">
        <f t="shared" si="16"/>
        <v>546457.48</v>
      </c>
      <c r="J48" s="33">
        <f t="shared" si="16"/>
        <v>3100</v>
      </c>
      <c r="K48" s="33">
        <f t="shared" si="16"/>
        <v>14878</v>
      </c>
      <c r="L48" s="33">
        <f t="shared" si="16"/>
        <v>-20173.07</v>
      </c>
      <c r="M48" s="33">
        <f t="shared" si="16"/>
        <v>0</v>
      </c>
      <c r="N48" s="33">
        <f t="shared" si="16"/>
        <v>0</v>
      </c>
      <c r="O48" s="33">
        <f t="shared" si="16"/>
        <v>0</v>
      </c>
      <c r="P48" s="33">
        <f t="shared" si="16"/>
        <v>0</v>
      </c>
      <c r="Q48" s="33">
        <f t="shared" si="16"/>
        <v>418300</v>
      </c>
      <c r="R48" s="33">
        <f t="shared" si="16"/>
        <v>418300</v>
      </c>
      <c r="S48" s="33">
        <f>S49+S64+S70+S75</f>
        <v>0</v>
      </c>
      <c r="T48" s="33">
        <f t="shared" si="16"/>
        <v>30129.510000000002</v>
      </c>
      <c r="U48" s="33">
        <f t="shared" si="16"/>
        <v>9012</v>
      </c>
      <c r="V48" s="33">
        <f t="shared" si="16"/>
        <v>25400</v>
      </c>
      <c r="W48" s="33">
        <f t="shared" si="16"/>
        <v>25400</v>
      </c>
      <c r="X48" s="33">
        <f>X49+X64+X70+X75</f>
        <v>0</v>
      </c>
      <c r="Y48" s="33">
        <f t="shared" si="16"/>
        <v>0</v>
      </c>
      <c r="Z48" s="33">
        <f t="shared" si="16"/>
        <v>0</v>
      </c>
      <c r="AA48" s="33">
        <f t="shared" si="16"/>
        <v>79300</v>
      </c>
      <c r="AB48" s="33">
        <f t="shared" si="16"/>
        <v>79300</v>
      </c>
      <c r="AC48" s="33">
        <f>AC49+AC64+AC70+AC75</f>
        <v>0</v>
      </c>
      <c r="AD48" s="33">
        <f t="shared" si="16"/>
        <v>0</v>
      </c>
      <c r="AE48" s="33">
        <f t="shared" si="16"/>
        <v>0</v>
      </c>
      <c r="AF48" s="35">
        <f t="shared" si="16"/>
        <v>79300</v>
      </c>
      <c r="AG48" s="35">
        <f t="shared" si="16"/>
        <v>79300</v>
      </c>
      <c r="AH48" s="35">
        <f>AH49+AH64+AH70+AH75</f>
        <v>0</v>
      </c>
      <c r="AI48" s="35">
        <f t="shared" si="16"/>
        <v>0</v>
      </c>
      <c r="AJ48" s="35">
        <f t="shared" si="16"/>
        <v>0</v>
      </c>
      <c r="AK48" s="35">
        <f>AK49+AK64+AK70+AK75</f>
        <v>0</v>
      </c>
      <c r="AL48" s="35">
        <f>AL49+AL64+AL70+AL75</f>
        <v>0</v>
      </c>
      <c r="AM48" s="35">
        <f>AM49+AM64+AM70+AM75</f>
        <v>0</v>
      </c>
      <c r="AN48" s="35">
        <f t="shared" si="16"/>
        <v>0</v>
      </c>
      <c r="AO48" s="35">
        <f t="shared" si="16"/>
        <v>0</v>
      </c>
      <c r="AP48" s="35">
        <f>AP49+AP64+AP70+AP75</f>
        <v>0</v>
      </c>
      <c r="AQ48" s="35">
        <f>AQ49+AQ64+AQ70+AQ75</f>
        <v>0</v>
      </c>
      <c r="AR48" s="35">
        <f>AR49+AR64+AR70+AR75</f>
        <v>0</v>
      </c>
      <c r="AS48" s="35">
        <f t="shared" si="16"/>
        <v>0</v>
      </c>
      <c r="AT48" s="35">
        <f t="shared" si="16"/>
        <v>0</v>
      </c>
      <c r="AU48" s="35">
        <f>AU49+AU64+AU70+AU75</f>
        <v>0</v>
      </c>
      <c r="AV48" s="35">
        <f>AV49+AV64+AV70+AV75</f>
        <v>0</v>
      </c>
      <c r="AW48" s="35">
        <f>AW49+AW64+AW70+AW75</f>
        <v>0</v>
      </c>
      <c r="AX48" s="35">
        <f t="shared" si="16"/>
        <v>0</v>
      </c>
      <c r="AY48" s="35">
        <f t="shared" si="16"/>
        <v>0</v>
      </c>
      <c r="AZ48" s="35">
        <f>AZ49+AZ64+AZ70+AZ75</f>
        <v>0</v>
      </c>
      <c r="BA48" s="35">
        <f>BA49+BA64+BA70+BA75</f>
        <v>0</v>
      </c>
      <c r="BB48" s="35">
        <f>BB49+BB64+BB70+BB75</f>
        <v>0</v>
      </c>
      <c r="BC48" s="35">
        <f t="shared" si="16"/>
        <v>0</v>
      </c>
      <c r="BD48" s="35">
        <f t="shared" si="16"/>
        <v>0</v>
      </c>
      <c r="BE48" s="35">
        <f>BE49+BE64+BE70+BE75</f>
        <v>0</v>
      </c>
      <c r="BF48" s="35">
        <f>BF49+BF64+BF70+BF75</f>
        <v>0</v>
      </c>
      <c r="BG48" s="35">
        <f>BG49+BG64+BG70+BG75</f>
        <v>0</v>
      </c>
      <c r="BH48" s="35">
        <f t="shared" si="16"/>
        <v>0</v>
      </c>
      <c r="BI48" s="35">
        <f t="shared" si="16"/>
        <v>0</v>
      </c>
      <c r="BJ48" s="35">
        <f>BJ49+BJ64+BJ70+BJ75</f>
        <v>0</v>
      </c>
      <c r="BK48" s="35">
        <f>BK49+BK64+BK70+BK75</f>
        <v>0</v>
      </c>
      <c r="BL48" s="35">
        <f>BL49+BL64+BL70+BL75</f>
        <v>0</v>
      </c>
      <c r="BM48" s="35">
        <f t="shared" si="16"/>
        <v>0</v>
      </c>
      <c r="BN48" s="35">
        <f t="shared" si="16"/>
        <v>0</v>
      </c>
    </row>
    <row r="49" spans="1:66" s="2" customFormat="1" ht="32.25" customHeight="1" x14ac:dyDescent="0.2">
      <c r="A49" s="107"/>
      <c r="B49" s="82" t="s">
        <v>90</v>
      </c>
      <c r="C49" s="151"/>
      <c r="D49" s="83">
        <f t="shared" ref="D49:P49" si="17">SUM(D50:D63)</f>
        <v>0</v>
      </c>
      <c r="E49" s="83">
        <f t="shared" si="17"/>
        <v>0</v>
      </c>
      <c r="F49" s="83">
        <f t="shared" si="17"/>
        <v>0</v>
      </c>
      <c r="G49" s="83">
        <f t="shared" si="17"/>
        <v>0</v>
      </c>
      <c r="H49" s="83">
        <f t="shared" si="17"/>
        <v>0</v>
      </c>
      <c r="I49" s="83">
        <f t="shared" si="17"/>
        <v>0</v>
      </c>
      <c r="J49" s="83">
        <f t="shared" si="17"/>
        <v>3100</v>
      </c>
      <c r="K49" s="83">
        <f t="shared" si="17"/>
        <v>0</v>
      </c>
      <c r="L49" s="83">
        <f t="shared" si="17"/>
        <v>0</v>
      </c>
      <c r="M49" s="83">
        <f t="shared" si="17"/>
        <v>0</v>
      </c>
      <c r="N49" s="83">
        <f t="shared" si="17"/>
        <v>0</v>
      </c>
      <c r="O49" s="83">
        <f t="shared" si="17"/>
        <v>0</v>
      </c>
      <c r="P49" s="83">
        <f t="shared" si="17"/>
        <v>0</v>
      </c>
      <c r="Q49" s="83">
        <f t="shared" ref="Q49:BN49" si="18">SUM(Q50:Q63)</f>
        <v>0</v>
      </c>
      <c r="R49" s="83">
        <f t="shared" si="18"/>
        <v>0</v>
      </c>
      <c r="S49" s="83">
        <f t="shared" si="18"/>
        <v>0</v>
      </c>
      <c r="T49" s="83">
        <f t="shared" si="18"/>
        <v>0</v>
      </c>
      <c r="U49" s="83">
        <f t="shared" si="18"/>
        <v>0</v>
      </c>
      <c r="V49" s="83">
        <f t="shared" si="18"/>
        <v>0</v>
      </c>
      <c r="W49" s="83">
        <f t="shared" si="18"/>
        <v>0</v>
      </c>
      <c r="X49" s="83">
        <f t="shared" si="18"/>
        <v>0</v>
      </c>
      <c r="Y49" s="83">
        <f t="shared" si="18"/>
        <v>0</v>
      </c>
      <c r="Z49" s="83">
        <f t="shared" si="18"/>
        <v>0</v>
      </c>
      <c r="AA49" s="83">
        <f t="shared" si="18"/>
        <v>79300</v>
      </c>
      <c r="AB49" s="83">
        <f t="shared" si="18"/>
        <v>79300</v>
      </c>
      <c r="AC49" s="83">
        <f t="shared" si="18"/>
        <v>0</v>
      </c>
      <c r="AD49" s="83">
        <f t="shared" si="18"/>
        <v>0</v>
      </c>
      <c r="AE49" s="83">
        <f t="shared" si="18"/>
        <v>0</v>
      </c>
      <c r="AF49" s="85">
        <f t="shared" si="18"/>
        <v>79300</v>
      </c>
      <c r="AG49" s="85">
        <f t="shared" si="18"/>
        <v>79300</v>
      </c>
      <c r="AH49" s="85">
        <f t="shared" si="18"/>
        <v>0</v>
      </c>
      <c r="AI49" s="85">
        <f t="shared" si="18"/>
        <v>0</v>
      </c>
      <c r="AJ49" s="85">
        <f t="shared" si="18"/>
        <v>0</v>
      </c>
      <c r="AK49" s="85">
        <f t="shared" si="18"/>
        <v>0</v>
      </c>
      <c r="AL49" s="85">
        <f t="shared" si="18"/>
        <v>0</v>
      </c>
      <c r="AM49" s="85">
        <f t="shared" si="18"/>
        <v>0</v>
      </c>
      <c r="AN49" s="85">
        <f t="shared" si="18"/>
        <v>0</v>
      </c>
      <c r="AO49" s="85">
        <f t="shared" si="18"/>
        <v>0</v>
      </c>
      <c r="AP49" s="85">
        <f t="shared" si="18"/>
        <v>0</v>
      </c>
      <c r="AQ49" s="85">
        <f t="shared" si="18"/>
        <v>0</v>
      </c>
      <c r="AR49" s="85">
        <f t="shared" si="18"/>
        <v>0</v>
      </c>
      <c r="AS49" s="85">
        <f t="shared" si="18"/>
        <v>0</v>
      </c>
      <c r="AT49" s="85">
        <f t="shared" si="18"/>
        <v>0</v>
      </c>
      <c r="AU49" s="85">
        <f t="shared" si="18"/>
        <v>0</v>
      </c>
      <c r="AV49" s="85">
        <f t="shared" si="18"/>
        <v>0</v>
      </c>
      <c r="AW49" s="85">
        <f t="shared" si="18"/>
        <v>0</v>
      </c>
      <c r="AX49" s="85">
        <f t="shared" si="18"/>
        <v>0</v>
      </c>
      <c r="AY49" s="85">
        <f t="shared" si="18"/>
        <v>0</v>
      </c>
      <c r="AZ49" s="85">
        <f t="shared" si="18"/>
        <v>0</v>
      </c>
      <c r="BA49" s="85">
        <f t="shared" si="18"/>
        <v>0</v>
      </c>
      <c r="BB49" s="85">
        <f t="shared" si="18"/>
        <v>0</v>
      </c>
      <c r="BC49" s="85">
        <f t="shared" si="18"/>
        <v>0</v>
      </c>
      <c r="BD49" s="85">
        <f t="shared" si="18"/>
        <v>0</v>
      </c>
      <c r="BE49" s="85">
        <f t="shared" si="18"/>
        <v>0</v>
      </c>
      <c r="BF49" s="85">
        <f t="shared" si="18"/>
        <v>0</v>
      </c>
      <c r="BG49" s="85">
        <f t="shared" si="18"/>
        <v>0</v>
      </c>
      <c r="BH49" s="85">
        <f t="shared" si="18"/>
        <v>0</v>
      </c>
      <c r="BI49" s="85">
        <f t="shared" si="18"/>
        <v>0</v>
      </c>
      <c r="BJ49" s="85">
        <f t="shared" si="18"/>
        <v>0</v>
      </c>
      <c r="BK49" s="85">
        <f t="shared" si="18"/>
        <v>0</v>
      </c>
      <c r="BL49" s="85">
        <f t="shared" si="18"/>
        <v>0</v>
      </c>
      <c r="BM49" s="85">
        <f t="shared" si="18"/>
        <v>0</v>
      </c>
      <c r="BN49" s="85">
        <f t="shared" si="18"/>
        <v>0</v>
      </c>
    </row>
    <row r="50" spans="1:66" s="2" customFormat="1" ht="14.25" customHeight="1" x14ac:dyDescent="0.2">
      <c r="A50" s="107"/>
      <c r="B50" s="87" t="s">
        <v>303</v>
      </c>
      <c r="C50" s="151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22">
        <f t="shared" ref="AA50:AE63" si="19">AF50+AK50+AP50+AU50+AZ50+BE50+BJ50</f>
        <v>0</v>
      </c>
      <c r="AB50" s="122">
        <f t="shared" si="19"/>
        <v>0</v>
      </c>
      <c r="AC50" s="122">
        <f t="shared" si="19"/>
        <v>0</v>
      </c>
      <c r="AD50" s="122">
        <f t="shared" si="19"/>
        <v>0</v>
      </c>
      <c r="AE50" s="122">
        <f t="shared" si="19"/>
        <v>0</v>
      </c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</row>
    <row r="51" spans="1:66" s="2" customFormat="1" ht="14.25" customHeight="1" x14ac:dyDescent="0.2">
      <c r="A51" s="107"/>
      <c r="B51" s="87" t="s">
        <v>304</v>
      </c>
      <c r="C51" s="151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22">
        <f t="shared" si="19"/>
        <v>0</v>
      </c>
      <c r="AB51" s="122">
        <f t="shared" si="19"/>
        <v>0</v>
      </c>
      <c r="AC51" s="122">
        <f t="shared" si="19"/>
        <v>0</v>
      </c>
      <c r="AD51" s="122">
        <f t="shared" si="19"/>
        <v>0</v>
      </c>
      <c r="AE51" s="122">
        <f t="shared" si="19"/>
        <v>0</v>
      </c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</row>
    <row r="52" spans="1:66" s="2" customFormat="1" ht="14.25" customHeight="1" x14ac:dyDescent="0.2">
      <c r="A52" s="107"/>
      <c r="B52" s="87" t="s">
        <v>305</v>
      </c>
      <c r="C52" s="151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22">
        <f t="shared" si="19"/>
        <v>0</v>
      </c>
      <c r="AB52" s="122">
        <f t="shared" si="19"/>
        <v>0</v>
      </c>
      <c r="AC52" s="122">
        <f t="shared" si="19"/>
        <v>0</v>
      </c>
      <c r="AD52" s="122">
        <f t="shared" si="19"/>
        <v>0</v>
      </c>
      <c r="AE52" s="122">
        <f t="shared" si="19"/>
        <v>0</v>
      </c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</row>
    <row r="53" spans="1:66" s="2" customFormat="1" ht="14.25" customHeight="1" x14ac:dyDescent="0.2">
      <c r="A53" s="107"/>
      <c r="B53" s="87" t="s">
        <v>306</v>
      </c>
      <c r="C53" s="151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22">
        <f t="shared" si="19"/>
        <v>0</v>
      </c>
      <c r="AB53" s="122">
        <f t="shared" si="19"/>
        <v>0</v>
      </c>
      <c r="AC53" s="122">
        <f t="shared" si="19"/>
        <v>0</v>
      </c>
      <c r="AD53" s="122">
        <f t="shared" si="19"/>
        <v>0</v>
      </c>
      <c r="AE53" s="122">
        <f t="shared" si="19"/>
        <v>0</v>
      </c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</row>
    <row r="54" spans="1:66" s="2" customFormat="1" ht="14.25" customHeight="1" x14ac:dyDescent="0.25">
      <c r="A54" s="107"/>
      <c r="B54" s="134" t="s">
        <v>307</v>
      </c>
      <c r="C54" s="151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22">
        <f t="shared" si="19"/>
        <v>0</v>
      </c>
      <c r="AB54" s="122">
        <f t="shared" si="19"/>
        <v>0</v>
      </c>
      <c r="AC54" s="122">
        <f t="shared" si="19"/>
        <v>0</v>
      </c>
      <c r="AD54" s="122">
        <f t="shared" si="19"/>
        <v>0</v>
      </c>
      <c r="AE54" s="122">
        <f t="shared" si="19"/>
        <v>0</v>
      </c>
      <c r="AF54" s="110">
        <v>0</v>
      </c>
      <c r="AG54" s="110">
        <v>0</v>
      </c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</row>
    <row r="55" spans="1:66" s="2" customFormat="1" ht="14.25" customHeight="1" x14ac:dyDescent="0.25">
      <c r="A55" s="107"/>
      <c r="B55" s="134" t="s">
        <v>308</v>
      </c>
      <c r="C55" s="151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22">
        <f t="shared" si="19"/>
        <v>0</v>
      </c>
      <c r="AB55" s="122">
        <f t="shared" si="19"/>
        <v>0</v>
      </c>
      <c r="AC55" s="122">
        <f t="shared" si="19"/>
        <v>0</v>
      </c>
      <c r="AD55" s="122">
        <f t="shared" si="19"/>
        <v>0</v>
      </c>
      <c r="AE55" s="122">
        <f t="shared" si="19"/>
        <v>0</v>
      </c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</row>
    <row r="56" spans="1:66" s="2" customFormat="1" ht="14.25" customHeight="1" x14ac:dyDescent="0.25">
      <c r="A56" s="107"/>
      <c r="B56" s="134" t="s">
        <v>309</v>
      </c>
      <c r="C56" s="151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22">
        <f t="shared" si="19"/>
        <v>0</v>
      </c>
      <c r="AB56" s="122">
        <f t="shared" si="19"/>
        <v>0</v>
      </c>
      <c r="AC56" s="122">
        <f t="shared" si="19"/>
        <v>0</v>
      </c>
      <c r="AD56" s="122">
        <f t="shared" si="19"/>
        <v>0</v>
      </c>
      <c r="AE56" s="122">
        <f t="shared" si="19"/>
        <v>0</v>
      </c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</row>
    <row r="57" spans="1:66" s="2" customFormat="1" ht="14.25" customHeight="1" x14ac:dyDescent="0.25">
      <c r="A57" s="107"/>
      <c r="B57" s="135" t="s">
        <v>310</v>
      </c>
      <c r="C57" s="151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22">
        <f t="shared" si="19"/>
        <v>0</v>
      </c>
      <c r="AB57" s="122">
        <f t="shared" si="19"/>
        <v>0</v>
      </c>
      <c r="AC57" s="122">
        <f t="shared" si="19"/>
        <v>0</v>
      </c>
      <c r="AD57" s="122">
        <f t="shared" si="19"/>
        <v>0</v>
      </c>
      <c r="AE57" s="122">
        <f t="shared" si="19"/>
        <v>0</v>
      </c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</row>
    <row r="58" spans="1:66" s="2" customFormat="1" ht="14.25" customHeight="1" x14ac:dyDescent="0.25">
      <c r="A58" s="107"/>
      <c r="B58" s="136" t="s">
        <v>311</v>
      </c>
      <c r="C58" s="151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>
        <v>0</v>
      </c>
      <c r="R58" s="108">
        <v>0</v>
      </c>
      <c r="S58" s="108"/>
      <c r="T58" s="108"/>
      <c r="U58" s="108"/>
      <c r="V58" s="108"/>
      <c r="W58" s="108"/>
      <c r="X58" s="108"/>
      <c r="Y58" s="108"/>
      <c r="Z58" s="108"/>
      <c r="AA58" s="122">
        <f t="shared" si="19"/>
        <v>79300</v>
      </c>
      <c r="AB58" s="122">
        <f t="shared" si="19"/>
        <v>79300</v>
      </c>
      <c r="AC58" s="122">
        <f t="shared" si="19"/>
        <v>0</v>
      </c>
      <c r="AD58" s="122">
        <f t="shared" si="19"/>
        <v>0</v>
      </c>
      <c r="AE58" s="122">
        <f t="shared" si="19"/>
        <v>0</v>
      </c>
      <c r="AF58" s="110">
        <v>79300</v>
      </c>
      <c r="AG58" s="110">
        <v>79300</v>
      </c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</row>
    <row r="59" spans="1:66" s="2" customFormat="1" ht="14.25" customHeight="1" x14ac:dyDescent="0.25">
      <c r="A59" s="107"/>
      <c r="B59" s="136" t="s">
        <v>312</v>
      </c>
      <c r="C59" s="151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22">
        <f t="shared" si="19"/>
        <v>0</v>
      </c>
      <c r="AB59" s="122">
        <f t="shared" si="19"/>
        <v>0</v>
      </c>
      <c r="AC59" s="122">
        <f t="shared" si="19"/>
        <v>0</v>
      </c>
      <c r="AD59" s="122">
        <f t="shared" si="19"/>
        <v>0</v>
      </c>
      <c r="AE59" s="122">
        <f t="shared" si="19"/>
        <v>0</v>
      </c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</row>
    <row r="60" spans="1:66" s="2" customFormat="1" ht="14.25" customHeight="1" x14ac:dyDescent="0.25">
      <c r="A60" s="107"/>
      <c r="B60" s="136" t="s">
        <v>313</v>
      </c>
      <c r="C60" s="151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22">
        <f t="shared" si="19"/>
        <v>0</v>
      </c>
      <c r="AB60" s="122">
        <f t="shared" si="19"/>
        <v>0</v>
      </c>
      <c r="AC60" s="122">
        <f t="shared" si="19"/>
        <v>0</v>
      </c>
      <c r="AD60" s="122">
        <f t="shared" si="19"/>
        <v>0</v>
      </c>
      <c r="AE60" s="122">
        <f t="shared" si="19"/>
        <v>0</v>
      </c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</row>
    <row r="61" spans="1:66" s="2" customFormat="1" ht="14.25" customHeight="1" x14ac:dyDescent="0.25">
      <c r="A61" s="107"/>
      <c r="B61" s="136" t="s">
        <v>314</v>
      </c>
      <c r="C61" s="151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22">
        <f t="shared" si="19"/>
        <v>0</v>
      </c>
      <c r="AB61" s="122">
        <f t="shared" si="19"/>
        <v>0</v>
      </c>
      <c r="AC61" s="122">
        <f t="shared" si="19"/>
        <v>0</v>
      </c>
      <c r="AD61" s="122">
        <f t="shared" si="19"/>
        <v>0</v>
      </c>
      <c r="AE61" s="122">
        <f t="shared" si="19"/>
        <v>0</v>
      </c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</row>
    <row r="62" spans="1:66" s="2" customFormat="1" ht="14.25" customHeight="1" x14ac:dyDescent="0.25">
      <c r="A62" s="107"/>
      <c r="B62" s="136" t="s">
        <v>315</v>
      </c>
      <c r="C62" s="151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22">
        <f t="shared" si="19"/>
        <v>0</v>
      </c>
      <c r="AB62" s="122">
        <f t="shared" si="19"/>
        <v>0</v>
      </c>
      <c r="AC62" s="122">
        <f t="shared" si="19"/>
        <v>0</v>
      </c>
      <c r="AD62" s="122">
        <f t="shared" si="19"/>
        <v>0</v>
      </c>
      <c r="AE62" s="122">
        <f t="shared" si="19"/>
        <v>0</v>
      </c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</row>
    <row r="63" spans="1:66" s="2" customFormat="1" ht="14.25" customHeight="1" x14ac:dyDescent="0.25">
      <c r="A63" s="107"/>
      <c r="B63" s="136" t="s">
        <v>316</v>
      </c>
      <c r="C63" s="151"/>
      <c r="D63" s="108"/>
      <c r="E63" s="108"/>
      <c r="F63" s="108"/>
      <c r="G63" s="108"/>
      <c r="H63" s="108"/>
      <c r="I63" s="108"/>
      <c r="J63" s="108">
        <v>3100</v>
      </c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22">
        <f t="shared" si="19"/>
        <v>0</v>
      </c>
      <c r="AB63" s="122">
        <f t="shared" si="19"/>
        <v>0</v>
      </c>
      <c r="AC63" s="122">
        <f t="shared" si="19"/>
        <v>0</v>
      </c>
      <c r="AD63" s="122">
        <f t="shared" si="19"/>
        <v>0</v>
      </c>
      <c r="AE63" s="122">
        <f t="shared" si="19"/>
        <v>0</v>
      </c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</row>
    <row r="64" spans="1:66" s="2" customFormat="1" ht="30" customHeight="1" x14ac:dyDescent="0.2">
      <c r="A64" s="107"/>
      <c r="B64" s="82" t="s">
        <v>317</v>
      </c>
      <c r="C64" s="151"/>
      <c r="D64" s="83">
        <f>SUM(D65:D69)</f>
        <v>0</v>
      </c>
      <c r="E64" s="83">
        <f>SUM(E65:E69)</f>
        <v>0</v>
      </c>
      <c r="F64" s="83">
        <f>SUM(F65:F69)</f>
        <v>0</v>
      </c>
      <c r="G64" s="83">
        <f>SUM(G65:G69)</f>
        <v>0</v>
      </c>
      <c r="H64" s="83">
        <f>SUM(H65:H69)</f>
        <v>0</v>
      </c>
      <c r="I64" s="83">
        <f t="shared" ref="I64:N64" si="20">SUM(I65:I69)</f>
        <v>233179.69</v>
      </c>
      <c r="J64" s="83">
        <f t="shared" si="20"/>
        <v>0</v>
      </c>
      <c r="K64" s="83">
        <f t="shared" si="20"/>
        <v>0</v>
      </c>
      <c r="L64" s="83">
        <f t="shared" si="20"/>
        <v>0</v>
      </c>
      <c r="M64" s="83">
        <f t="shared" si="20"/>
        <v>0</v>
      </c>
      <c r="N64" s="83">
        <f t="shared" si="20"/>
        <v>0</v>
      </c>
      <c r="O64" s="83">
        <f>SUM(O65:O69)</f>
        <v>0</v>
      </c>
      <c r="P64" s="83">
        <f>SUM(P65:P69)</f>
        <v>0</v>
      </c>
      <c r="Q64" s="83">
        <f>SUM(Q65:Q69)</f>
        <v>128100</v>
      </c>
      <c r="R64" s="83">
        <f>SUM(R65:R69)</f>
        <v>128100</v>
      </c>
      <c r="S64" s="83">
        <f>SUM(S65:S69)</f>
        <v>0</v>
      </c>
      <c r="T64" s="83">
        <f t="shared" ref="T64:BN64" si="21">SUM(T65:T69)</f>
        <v>0</v>
      </c>
      <c r="U64" s="83">
        <f t="shared" si="21"/>
        <v>0</v>
      </c>
      <c r="V64" s="83">
        <f t="shared" si="21"/>
        <v>0</v>
      </c>
      <c r="W64" s="83">
        <f t="shared" si="21"/>
        <v>0</v>
      </c>
      <c r="X64" s="83">
        <f>SUM(X65:X69)</f>
        <v>0</v>
      </c>
      <c r="Y64" s="83">
        <f t="shared" si="21"/>
        <v>0</v>
      </c>
      <c r="Z64" s="83">
        <f t="shared" si="21"/>
        <v>0</v>
      </c>
      <c r="AA64" s="83">
        <f t="shared" si="21"/>
        <v>0</v>
      </c>
      <c r="AB64" s="83">
        <f t="shared" si="21"/>
        <v>0</v>
      </c>
      <c r="AC64" s="83">
        <f>SUM(AC65:AC69)</f>
        <v>0</v>
      </c>
      <c r="AD64" s="83">
        <f t="shared" si="21"/>
        <v>0</v>
      </c>
      <c r="AE64" s="83">
        <f t="shared" si="21"/>
        <v>0</v>
      </c>
      <c r="AF64" s="85">
        <f t="shared" si="21"/>
        <v>0</v>
      </c>
      <c r="AG64" s="85">
        <f t="shared" si="21"/>
        <v>0</v>
      </c>
      <c r="AH64" s="85">
        <f>SUM(AH65:AH69)</f>
        <v>0</v>
      </c>
      <c r="AI64" s="85">
        <f t="shared" si="21"/>
        <v>0</v>
      </c>
      <c r="AJ64" s="85">
        <f t="shared" si="21"/>
        <v>0</v>
      </c>
      <c r="AK64" s="85">
        <f>SUM(AK65:AK69)</f>
        <v>0</v>
      </c>
      <c r="AL64" s="85">
        <f>SUM(AL65:AL69)</f>
        <v>0</v>
      </c>
      <c r="AM64" s="85">
        <f>SUM(AM65:AM69)</f>
        <v>0</v>
      </c>
      <c r="AN64" s="85">
        <f t="shared" si="21"/>
        <v>0</v>
      </c>
      <c r="AO64" s="85">
        <f t="shared" si="21"/>
        <v>0</v>
      </c>
      <c r="AP64" s="85">
        <f>SUM(AP65:AP69)</f>
        <v>0</v>
      </c>
      <c r="AQ64" s="85">
        <f>SUM(AQ65:AQ69)</f>
        <v>0</v>
      </c>
      <c r="AR64" s="85">
        <f>SUM(AR65:AR69)</f>
        <v>0</v>
      </c>
      <c r="AS64" s="85">
        <f t="shared" si="21"/>
        <v>0</v>
      </c>
      <c r="AT64" s="85">
        <f t="shared" si="21"/>
        <v>0</v>
      </c>
      <c r="AU64" s="85">
        <f>SUM(AU65:AU69)</f>
        <v>0</v>
      </c>
      <c r="AV64" s="85">
        <f>SUM(AV65:AV69)</f>
        <v>0</v>
      </c>
      <c r="AW64" s="85">
        <f>SUM(AW65:AW69)</f>
        <v>0</v>
      </c>
      <c r="AX64" s="85">
        <f t="shared" si="21"/>
        <v>0</v>
      </c>
      <c r="AY64" s="85">
        <f t="shared" si="21"/>
        <v>0</v>
      </c>
      <c r="AZ64" s="85">
        <f>SUM(AZ65:AZ69)</f>
        <v>0</v>
      </c>
      <c r="BA64" s="85">
        <f>SUM(BA65:BA69)</f>
        <v>0</v>
      </c>
      <c r="BB64" s="85">
        <f>SUM(BB65:BB69)</f>
        <v>0</v>
      </c>
      <c r="BC64" s="85">
        <f t="shared" si="21"/>
        <v>0</v>
      </c>
      <c r="BD64" s="85">
        <f t="shared" si="21"/>
        <v>0</v>
      </c>
      <c r="BE64" s="85">
        <f>SUM(BE65:BE69)</f>
        <v>0</v>
      </c>
      <c r="BF64" s="85">
        <f>SUM(BF65:BF69)</f>
        <v>0</v>
      </c>
      <c r="BG64" s="85">
        <f>SUM(BG65:BG69)</f>
        <v>0</v>
      </c>
      <c r="BH64" s="85">
        <f t="shared" si="21"/>
        <v>0</v>
      </c>
      <c r="BI64" s="85">
        <f t="shared" si="21"/>
        <v>0</v>
      </c>
      <c r="BJ64" s="85">
        <f>SUM(BJ65:BJ69)</f>
        <v>0</v>
      </c>
      <c r="BK64" s="85">
        <f>SUM(BK65:BK69)</f>
        <v>0</v>
      </c>
      <c r="BL64" s="85">
        <f>SUM(BL65:BL69)</f>
        <v>0</v>
      </c>
      <c r="BM64" s="85">
        <f t="shared" si="21"/>
        <v>0</v>
      </c>
      <c r="BN64" s="85">
        <f t="shared" si="21"/>
        <v>0</v>
      </c>
    </row>
    <row r="65" spans="1:66" s="2" customFormat="1" ht="14.25" customHeight="1" x14ac:dyDescent="0.2">
      <c r="A65" s="107"/>
      <c r="B65" s="97" t="s">
        <v>318</v>
      </c>
      <c r="C65" s="151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22">
        <f t="shared" ref="AA65:AE69" si="22">AF65+AK65+AP65+AU65+AZ65+BE65+BJ65</f>
        <v>0</v>
      </c>
      <c r="AB65" s="122">
        <f t="shared" si="22"/>
        <v>0</v>
      </c>
      <c r="AC65" s="122">
        <f t="shared" si="22"/>
        <v>0</v>
      </c>
      <c r="AD65" s="122">
        <f t="shared" si="22"/>
        <v>0</v>
      </c>
      <c r="AE65" s="122">
        <f t="shared" si="22"/>
        <v>0</v>
      </c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</row>
    <row r="66" spans="1:66" s="2" customFormat="1" ht="14.25" customHeight="1" x14ac:dyDescent="0.2">
      <c r="A66" s="107"/>
      <c r="B66" s="97" t="s">
        <v>120</v>
      </c>
      <c r="C66" s="151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22">
        <f t="shared" si="22"/>
        <v>0</v>
      </c>
      <c r="AB66" s="122">
        <f t="shared" si="22"/>
        <v>0</v>
      </c>
      <c r="AC66" s="122">
        <f t="shared" si="22"/>
        <v>0</v>
      </c>
      <c r="AD66" s="122">
        <f t="shared" si="22"/>
        <v>0</v>
      </c>
      <c r="AE66" s="122">
        <f t="shared" si="22"/>
        <v>0</v>
      </c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</row>
    <row r="67" spans="1:66" s="2" customFormat="1" ht="40.5" customHeight="1" x14ac:dyDescent="0.2">
      <c r="A67" s="107"/>
      <c r="B67" s="97" t="s">
        <v>319</v>
      </c>
      <c r="C67" s="151"/>
      <c r="D67" s="108"/>
      <c r="E67" s="108"/>
      <c r="F67" s="108"/>
      <c r="G67" s="108"/>
      <c r="H67" s="108"/>
      <c r="I67" s="108">
        <v>128179.69</v>
      </c>
      <c r="J67" s="108"/>
      <c r="K67" s="108"/>
      <c r="L67" s="108"/>
      <c r="M67" s="108"/>
      <c r="N67" s="108"/>
      <c r="O67" s="108"/>
      <c r="P67" s="108"/>
      <c r="Q67" s="108">
        <v>128100</v>
      </c>
      <c r="R67" s="108">
        <v>128100</v>
      </c>
      <c r="S67" s="108"/>
      <c r="T67" s="108"/>
      <c r="U67" s="108"/>
      <c r="V67" s="108"/>
      <c r="W67" s="108"/>
      <c r="X67" s="108"/>
      <c r="Y67" s="108"/>
      <c r="Z67" s="108"/>
      <c r="AA67" s="122">
        <f t="shared" si="22"/>
        <v>0</v>
      </c>
      <c r="AB67" s="122">
        <f t="shared" si="22"/>
        <v>0</v>
      </c>
      <c r="AC67" s="122">
        <f t="shared" si="22"/>
        <v>0</v>
      </c>
      <c r="AD67" s="122">
        <f t="shared" si="22"/>
        <v>0</v>
      </c>
      <c r="AE67" s="122">
        <f t="shared" si="22"/>
        <v>0</v>
      </c>
      <c r="AF67" s="110">
        <v>0</v>
      </c>
      <c r="AG67" s="110">
        <v>0</v>
      </c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</row>
    <row r="68" spans="1:66" s="2" customFormat="1" ht="15" customHeight="1" x14ac:dyDescent="0.2">
      <c r="A68" s="107"/>
      <c r="B68" s="97" t="s">
        <v>320</v>
      </c>
      <c r="C68" s="151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22">
        <f t="shared" si="22"/>
        <v>0</v>
      </c>
      <c r="AB68" s="122">
        <f t="shared" si="22"/>
        <v>0</v>
      </c>
      <c r="AC68" s="122">
        <f t="shared" si="22"/>
        <v>0</v>
      </c>
      <c r="AD68" s="122">
        <f t="shared" si="22"/>
        <v>0</v>
      </c>
      <c r="AE68" s="122">
        <f t="shared" si="22"/>
        <v>0</v>
      </c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</row>
    <row r="69" spans="1:66" s="2" customFormat="1" ht="15.75" customHeight="1" x14ac:dyDescent="0.2">
      <c r="A69" s="107"/>
      <c r="B69" s="97" t="s">
        <v>321</v>
      </c>
      <c r="C69" s="151"/>
      <c r="D69" s="108"/>
      <c r="E69" s="108"/>
      <c r="F69" s="108"/>
      <c r="G69" s="108"/>
      <c r="H69" s="108"/>
      <c r="I69" s="108">
        <v>105000</v>
      </c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22">
        <f t="shared" si="22"/>
        <v>0</v>
      </c>
      <c r="AB69" s="122">
        <f t="shared" si="22"/>
        <v>0</v>
      </c>
      <c r="AC69" s="122">
        <f t="shared" si="22"/>
        <v>0</v>
      </c>
      <c r="AD69" s="122">
        <f t="shared" si="22"/>
        <v>0</v>
      </c>
      <c r="AE69" s="122">
        <f t="shared" si="22"/>
        <v>0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</row>
    <row r="70" spans="1:66" s="2" customFormat="1" ht="16.5" customHeight="1" x14ac:dyDescent="0.25">
      <c r="A70" s="107"/>
      <c r="B70" s="98" t="s">
        <v>322</v>
      </c>
      <c r="C70" s="151"/>
      <c r="D70" s="83">
        <f t="shared" ref="D70:P70" si="23">SUM(D71:D74)</f>
        <v>0</v>
      </c>
      <c r="E70" s="83">
        <f t="shared" si="23"/>
        <v>0</v>
      </c>
      <c r="F70" s="83">
        <f t="shared" si="23"/>
        <v>0</v>
      </c>
      <c r="G70" s="83">
        <f t="shared" si="23"/>
        <v>0</v>
      </c>
      <c r="H70" s="83">
        <f t="shared" si="23"/>
        <v>0</v>
      </c>
      <c r="I70" s="83">
        <f t="shared" si="23"/>
        <v>96811</v>
      </c>
      <c r="J70" s="83">
        <f t="shared" si="23"/>
        <v>0</v>
      </c>
      <c r="K70" s="83">
        <f t="shared" si="23"/>
        <v>14878</v>
      </c>
      <c r="L70" s="83">
        <f t="shared" si="23"/>
        <v>-6845</v>
      </c>
      <c r="M70" s="83">
        <f t="shared" si="23"/>
        <v>0</v>
      </c>
      <c r="N70" s="83">
        <f t="shared" si="23"/>
        <v>0</v>
      </c>
      <c r="O70" s="83">
        <f t="shared" si="23"/>
        <v>0</v>
      </c>
      <c r="P70" s="83">
        <f t="shared" si="23"/>
        <v>0</v>
      </c>
      <c r="Q70" s="83">
        <f>SUM(Q71:Q74)</f>
        <v>82200</v>
      </c>
      <c r="R70" s="83">
        <f>SUM(R71:R74)</f>
        <v>82200</v>
      </c>
      <c r="S70" s="83">
        <f>SUM(S71:S74)</f>
        <v>0</v>
      </c>
      <c r="T70" s="83">
        <f t="shared" ref="T70:BN70" si="24">SUM(T71:T74)</f>
        <v>13957</v>
      </c>
      <c r="U70" s="83">
        <f t="shared" si="24"/>
        <v>7112</v>
      </c>
      <c r="V70" s="83">
        <f t="shared" si="24"/>
        <v>0</v>
      </c>
      <c r="W70" s="83">
        <f t="shared" si="24"/>
        <v>0</v>
      </c>
      <c r="X70" s="83">
        <f>SUM(X71:X74)</f>
        <v>0</v>
      </c>
      <c r="Y70" s="83">
        <f t="shared" si="24"/>
        <v>0</v>
      </c>
      <c r="Z70" s="83">
        <f t="shared" si="24"/>
        <v>0</v>
      </c>
      <c r="AA70" s="83">
        <f t="shared" si="24"/>
        <v>0</v>
      </c>
      <c r="AB70" s="83">
        <f t="shared" si="24"/>
        <v>0</v>
      </c>
      <c r="AC70" s="83">
        <f>SUM(AC71:AC74)</f>
        <v>0</v>
      </c>
      <c r="AD70" s="83">
        <f t="shared" si="24"/>
        <v>0</v>
      </c>
      <c r="AE70" s="83">
        <f t="shared" si="24"/>
        <v>0</v>
      </c>
      <c r="AF70" s="85">
        <f t="shared" si="24"/>
        <v>0</v>
      </c>
      <c r="AG70" s="85">
        <f t="shared" si="24"/>
        <v>0</v>
      </c>
      <c r="AH70" s="85">
        <f>SUM(AH71:AH74)</f>
        <v>0</v>
      </c>
      <c r="AI70" s="85">
        <f t="shared" si="24"/>
        <v>0</v>
      </c>
      <c r="AJ70" s="85">
        <f t="shared" si="24"/>
        <v>0</v>
      </c>
      <c r="AK70" s="85">
        <f>SUM(AK71:AK74)</f>
        <v>0</v>
      </c>
      <c r="AL70" s="85">
        <f>SUM(AL71:AL74)</f>
        <v>0</v>
      </c>
      <c r="AM70" s="85">
        <f>SUM(AM71:AM74)</f>
        <v>0</v>
      </c>
      <c r="AN70" s="85">
        <f t="shared" si="24"/>
        <v>0</v>
      </c>
      <c r="AO70" s="85">
        <f t="shared" si="24"/>
        <v>0</v>
      </c>
      <c r="AP70" s="85">
        <f>SUM(AP71:AP74)</f>
        <v>0</v>
      </c>
      <c r="AQ70" s="85">
        <f>SUM(AQ71:AQ74)</f>
        <v>0</v>
      </c>
      <c r="AR70" s="85">
        <f>SUM(AR71:AR74)</f>
        <v>0</v>
      </c>
      <c r="AS70" s="85">
        <f t="shared" si="24"/>
        <v>0</v>
      </c>
      <c r="AT70" s="85">
        <f t="shared" si="24"/>
        <v>0</v>
      </c>
      <c r="AU70" s="85">
        <f>SUM(AU71:AU74)</f>
        <v>0</v>
      </c>
      <c r="AV70" s="85">
        <f>SUM(AV71:AV74)</f>
        <v>0</v>
      </c>
      <c r="AW70" s="85">
        <f>SUM(AW71:AW74)</f>
        <v>0</v>
      </c>
      <c r="AX70" s="85">
        <f t="shared" si="24"/>
        <v>0</v>
      </c>
      <c r="AY70" s="85">
        <f t="shared" si="24"/>
        <v>0</v>
      </c>
      <c r="AZ70" s="85">
        <f>SUM(AZ71:AZ74)</f>
        <v>0</v>
      </c>
      <c r="BA70" s="85">
        <f>SUM(BA71:BA74)</f>
        <v>0</v>
      </c>
      <c r="BB70" s="85">
        <f>SUM(BB71:BB74)</f>
        <v>0</v>
      </c>
      <c r="BC70" s="85">
        <f t="shared" si="24"/>
        <v>0</v>
      </c>
      <c r="BD70" s="85">
        <f t="shared" si="24"/>
        <v>0</v>
      </c>
      <c r="BE70" s="85">
        <f>SUM(BE71:BE74)</f>
        <v>0</v>
      </c>
      <c r="BF70" s="85">
        <f>SUM(BF71:BF74)</f>
        <v>0</v>
      </c>
      <c r="BG70" s="85">
        <f>SUM(BG71:BG74)</f>
        <v>0</v>
      </c>
      <c r="BH70" s="85">
        <f t="shared" si="24"/>
        <v>0</v>
      </c>
      <c r="BI70" s="85">
        <f t="shared" si="24"/>
        <v>0</v>
      </c>
      <c r="BJ70" s="85">
        <f>SUM(BJ71:BJ74)</f>
        <v>0</v>
      </c>
      <c r="BK70" s="85">
        <f>SUM(BK71:BK74)</f>
        <v>0</v>
      </c>
      <c r="BL70" s="85">
        <f>SUM(BL71:BL74)</f>
        <v>0</v>
      </c>
      <c r="BM70" s="85">
        <f t="shared" si="24"/>
        <v>0</v>
      </c>
      <c r="BN70" s="85">
        <f t="shared" si="24"/>
        <v>0</v>
      </c>
    </row>
    <row r="71" spans="1:66" s="2" customFormat="1" ht="16.5" customHeight="1" x14ac:dyDescent="0.2">
      <c r="A71" s="107"/>
      <c r="B71" s="97" t="s">
        <v>125</v>
      </c>
      <c r="C71" s="151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22">
        <f t="shared" ref="AA71:AE74" si="25">AF71+AK71+AP71+AU71+AZ71+BE71+BJ71</f>
        <v>0</v>
      </c>
      <c r="AB71" s="122">
        <f t="shared" si="25"/>
        <v>0</v>
      </c>
      <c r="AC71" s="122">
        <f t="shared" si="25"/>
        <v>0</v>
      </c>
      <c r="AD71" s="122">
        <f t="shared" si="25"/>
        <v>0</v>
      </c>
      <c r="AE71" s="122">
        <f t="shared" si="25"/>
        <v>0</v>
      </c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</row>
    <row r="72" spans="1:66" s="2" customFormat="1" ht="16.5" customHeight="1" x14ac:dyDescent="0.25">
      <c r="A72" s="107"/>
      <c r="B72" s="99" t="s">
        <v>323</v>
      </c>
      <c r="C72" s="151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22">
        <f t="shared" si="25"/>
        <v>0</v>
      </c>
      <c r="AB72" s="122">
        <f t="shared" si="25"/>
        <v>0</v>
      </c>
      <c r="AC72" s="122">
        <f t="shared" si="25"/>
        <v>0</v>
      </c>
      <c r="AD72" s="122">
        <f t="shared" si="25"/>
        <v>0</v>
      </c>
      <c r="AE72" s="122">
        <f t="shared" si="25"/>
        <v>0</v>
      </c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</row>
    <row r="73" spans="1:66" s="2" customFormat="1" ht="16.5" customHeight="1" x14ac:dyDescent="0.2">
      <c r="A73" s="107"/>
      <c r="B73" s="69" t="s">
        <v>324</v>
      </c>
      <c r="C73" s="151"/>
      <c r="D73" s="108"/>
      <c r="E73" s="108"/>
      <c r="F73" s="108"/>
      <c r="G73" s="108"/>
      <c r="H73" s="108"/>
      <c r="I73" s="108">
        <v>82140</v>
      </c>
      <c r="J73" s="108"/>
      <c r="K73" s="108"/>
      <c r="L73" s="108">
        <v>-6845</v>
      </c>
      <c r="M73" s="108"/>
      <c r="N73" s="108"/>
      <c r="O73" s="108"/>
      <c r="P73" s="108"/>
      <c r="Q73" s="108">
        <v>82200</v>
      </c>
      <c r="R73" s="108">
        <v>82200</v>
      </c>
      <c r="S73" s="108"/>
      <c r="T73" s="108">
        <v>13957</v>
      </c>
      <c r="U73" s="108">
        <v>7112</v>
      </c>
      <c r="V73" s="108"/>
      <c r="W73" s="108"/>
      <c r="X73" s="108"/>
      <c r="Y73" s="108"/>
      <c r="Z73" s="108"/>
      <c r="AA73" s="122">
        <f t="shared" si="25"/>
        <v>0</v>
      </c>
      <c r="AB73" s="122">
        <f t="shared" si="25"/>
        <v>0</v>
      </c>
      <c r="AC73" s="122">
        <f t="shared" si="25"/>
        <v>0</v>
      </c>
      <c r="AD73" s="122">
        <f t="shared" si="25"/>
        <v>0</v>
      </c>
      <c r="AE73" s="122">
        <f t="shared" si="25"/>
        <v>0</v>
      </c>
      <c r="AF73" s="110">
        <v>0</v>
      </c>
      <c r="AG73" s="110">
        <v>0</v>
      </c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</row>
    <row r="74" spans="1:66" s="2" customFormat="1" ht="31.5" customHeight="1" x14ac:dyDescent="0.2">
      <c r="A74" s="107"/>
      <c r="B74" s="97" t="s">
        <v>325</v>
      </c>
      <c r="C74" s="151"/>
      <c r="D74" s="108"/>
      <c r="E74" s="108"/>
      <c r="F74" s="108"/>
      <c r="G74" s="108"/>
      <c r="H74" s="108"/>
      <c r="I74" s="108">
        <v>14671</v>
      </c>
      <c r="J74" s="108"/>
      <c r="K74" s="108">
        <v>14878</v>
      </c>
      <c r="L74" s="108"/>
      <c r="M74" s="108"/>
      <c r="N74" s="108"/>
      <c r="O74" s="108"/>
      <c r="P74" s="108"/>
      <c r="Q74" s="108">
        <v>0</v>
      </c>
      <c r="R74" s="108">
        <v>0</v>
      </c>
      <c r="S74" s="108"/>
      <c r="T74" s="108"/>
      <c r="U74" s="108"/>
      <c r="V74" s="108"/>
      <c r="W74" s="108"/>
      <c r="X74" s="108"/>
      <c r="Y74" s="108"/>
      <c r="Z74" s="108"/>
      <c r="AA74" s="122">
        <f t="shared" si="25"/>
        <v>0</v>
      </c>
      <c r="AB74" s="122">
        <f t="shared" si="25"/>
        <v>0</v>
      </c>
      <c r="AC74" s="122">
        <f t="shared" si="25"/>
        <v>0</v>
      </c>
      <c r="AD74" s="122">
        <f t="shared" si="25"/>
        <v>0</v>
      </c>
      <c r="AE74" s="122">
        <f t="shared" si="25"/>
        <v>0</v>
      </c>
      <c r="AF74" s="110">
        <v>0</v>
      </c>
      <c r="AG74" s="110">
        <v>0</v>
      </c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</row>
    <row r="75" spans="1:66" s="2" customFormat="1" ht="16.5" customHeight="1" x14ac:dyDescent="0.2">
      <c r="A75" s="107"/>
      <c r="B75" s="82" t="s">
        <v>326</v>
      </c>
      <c r="C75" s="151"/>
      <c r="D75" s="83">
        <f t="shared" ref="D75:BN75" si="26">SUM(D76:D98)</f>
        <v>0</v>
      </c>
      <c r="E75" s="83">
        <f t="shared" si="26"/>
        <v>0</v>
      </c>
      <c r="F75" s="83">
        <f t="shared" si="26"/>
        <v>0</v>
      </c>
      <c r="G75" s="83">
        <f t="shared" si="26"/>
        <v>0</v>
      </c>
      <c r="H75" s="83">
        <f t="shared" si="26"/>
        <v>0</v>
      </c>
      <c r="I75" s="83">
        <f t="shared" si="26"/>
        <v>216466.79</v>
      </c>
      <c r="J75" s="83">
        <f t="shared" si="26"/>
        <v>0</v>
      </c>
      <c r="K75" s="83">
        <f t="shared" si="26"/>
        <v>0</v>
      </c>
      <c r="L75" s="83">
        <f t="shared" si="26"/>
        <v>-13328.070000000002</v>
      </c>
      <c r="M75" s="83">
        <f t="shared" si="26"/>
        <v>0</v>
      </c>
      <c r="N75" s="83">
        <f t="shared" si="26"/>
        <v>0</v>
      </c>
      <c r="O75" s="83">
        <f>SUM(O76:O98)</f>
        <v>0</v>
      </c>
      <c r="P75" s="83">
        <f>SUM(P76:P98)</f>
        <v>0</v>
      </c>
      <c r="Q75" s="83">
        <f>SUM(Q76:Q98)</f>
        <v>208000</v>
      </c>
      <c r="R75" s="83">
        <f>SUM(R76:R98)</f>
        <v>208000</v>
      </c>
      <c r="S75" s="83">
        <f>SUM(S76:S98)</f>
        <v>0</v>
      </c>
      <c r="T75" s="83">
        <f t="shared" si="26"/>
        <v>16172.510000000002</v>
      </c>
      <c r="U75" s="83">
        <f t="shared" si="26"/>
        <v>1900</v>
      </c>
      <c r="V75" s="83">
        <f t="shared" si="26"/>
        <v>25400</v>
      </c>
      <c r="W75" s="83">
        <f t="shared" si="26"/>
        <v>25400</v>
      </c>
      <c r="X75" s="83">
        <f>SUM(X76:X98)</f>
        <v>0</v>
      </c>
      <c r="Y75" s="83">
        <f t="shared" si="26"/>
        <v>0</v>
      </c>
      <c r="Z75" s="83">
        <f t="shared" si="26"/>
        <v>0</v>
      </c>
      <c r="AA75" s="83">
        <f t="shared" si="26"/>
        <v>0</v>
      </c>
      <c r="AB75" s="83">
        <f t="shared" si="26"/>
        <v>0</v>
      </c>
      <c r="AC75" s="83">
        <f>SUM(AC76:AC98)</f>
        <v>0</v>
      </c>
      <c r="AD75" s="83">
        <f t="shared" si="26"/>
        <v>0</v>
      </c>
      <c r="AE75" s="83">
        <f t="shared" si="26"/>
        <v>0</v>
      </c>
      <c r="AF75" s="85">
        <f>SUM(AF76:AF98)</f>
        <v>0</v>
      </c>
      <c r="AG75" s="85">
        <f>SUM(AG76:AG98)</f>
        <v>0</v>
      </c>
      <c r="AH75" s="85">
        <f>SUM(AH76:AH98)</f>
        <v>0</v>
      </c>
      <c r="AI75" s="85">
        <f t="shared" si="26"/>
        <v>0</v>
      </c>
      <c r="AJ75" s="85">
        <f t="shared" si="26"/>
        <v>0</v>
      </c>
      <c r="AK75" s="85">
        <f t="shared" si="26"/>
        <v>0</v>
      </c>
      <c r="AL75" s="85">
        <f>SUM(AL76:AL98)</f>
        <v>0</v>
      </c>
      <c r="AM75" s="85">
        <f>SUM(AM76:AM98)</f>
        <v>0</v>
      </c>
      <c r="AN75" s="85">
        <f t="shared" si="26"/>
        <v>0</v>
      </c>
      <c r="AO75" s="85">
        <f t="shared" si="26"/>
        <v>0</v>
      </c>
      <c r="AP75" s="85">
        <f t="shared" si="26"/>
        <v>0</v>
      </c>
      <c r="AQ75" s="85">
        <f>SUM(AQ76:AQ98)</f>
        <v>0</v>
      </c>
      <c r="AR75" s="85">
        <f>SUM(AR76:AR98)</f>
        <v>0</v>
      </c>
      <c r="AS75" s="85">
        <f t="shared" si="26"/>
        <v>0</v>
      </c>
      <c r="AT75" s="85">
        <f t="shared" si="26"/>
        <v>0</v>
      </c>
      <c r="AU75" s="85">
        <f t="shared" si="26"/>
        <v>0</v>
      </c>
      <c r="AV75" s="85">
        <f>SUM(AV76:AV98)</f>
        <v>0</v>
      </c>
      <c r="AW75" s="85">
        <f>SUM(AW76:AW98)</f>
        <v>0</v>
      </c>
      <c r="AX75" s="85">
        <f t="shared" si="26"/>
        <v>0</v>
      </c>
      <c r="AY75" s="85">
        <f t="shared" si="26"/>
        <v>0</v>
      </c>
      <c r="AZ75" s="85">
        <f t="shared" si="26"/>
        <v>0</v>
      </c>
      <c r="BA75" s="85">
        <f>SUM(BA76:BA98)</f>
        <v>0</v>
      </c>
      <c r="BB75" s="85">
        <f>SUM(BB76:BB98)</f>
        <v>0</v>
      </c>
      <c r="BC75" s="85">
        <f t="shared" si="26"/>
        <v>0</v>
      </c>
      <c r="BD75" s="85">
        <f t="shared" si="26"/>
        <v>0</v>
      </c>
      <c r="BE75" s="85">
        <f t="shared" si="26"/>
        <v>0</v>
      </c>
      <c r="BF75" s="85">
        <f>SUM(BF76:BF98)</f>
        <v>0</v>
      </c>
      <c r="BG75" s="85">
        <f>SUM(BG76:BG98)</f>
        <v>0</v>
      </c>
      <c r="BH75" s="85">
        <f t="shared" si="26"/>
        <v>0</v>
      </c>
      <c r="BI75" s="85">
        <f t="shared" si="26"/>
        <v>0</v>
      </c>
      <c r="BJ75" s="85">
        <f t="shared" si="26"/>
        <v>0</v>
      </c>
      <c r="BK75" s="85">
        <f>SUM(BK76:BK98)</f>
        <v>0</v>
      </c>
      <c r="BL75" s="85">
        <f>SUM(BL76:BL98)</f>
        <v>0</v>
      </c>
      <c r="BM75" s="85">
        <f t="shared" si="26"/>
        <v>0</v>
      </c>
      <c r="BN75" s="85">
        <f t="shared" si="26"/>
        <v>0</v>
      </c>
    </row>
    <row r="76" spans="1:66" s="2" customFormat="1" ht="15.75" customHeight="1" x14ac:dyDescent="0.2">
      <c r="A76" s="107"/>
      <c r="B76" s="69" t="s">
        <v>327</v>
      </c>
      <c r="C76" s="151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22">
        <f t="shared" ref="AA76:AE98" si="27">AF76+AK76+AP76+AU76+AZ76+BE76+BJ76</f>
        <v>0</v>
      </c>
      <c r="AB76" s="122">
        <f t="shared" si="27"/>
        <v>0</v>
      </c>
      <c r="AC76" s="122">
        <f t="shared" si="27"/>
        <v>0</v>
      </c>
      <c r="AD76" s="122">
        <f t="shared" si="27"/>
        <v>0</v>
      </c>
      <c r="AE76" s="122">
        <f t="shared" si="27"/>
        <v>0</v>
      </c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</row>
    <row r="77" spans="1:66" s="2" customFormat="1" ht="15.75" customHeight="1" x14ac:dyDescent="0.2">
      <c r="A77" s="107"/>
      <c r="B77" s="69" t="s">
        <v>328</v>
      </c>
      <c r="C77" s="151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22">
        <f t="shared" si="27"/>
        <v>0</v>
      </c>
      <c r="AB77" s="122">
        <f t="shared" si="27"/>
        <v>0</v>
      </c>
      <c r="AC77" s="122">
        <f t="shared" si="27"/>
        <v>0</v>
      </c>
      <c r="AD77" s="122">
        <f t="shared" si="27"/>
        <v>0</v>
      </c>
      <c r="AE77" s="122">
        <f t="shared" si="27"/>
        <v>0</v>
      </c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</row>
    <row r="78" spans="1:66" s="2" customFormat="1" ht="14.25" customHeight="1" x14ac:dyDescent="0.2">
      <c r="A78" s="107"/>
      <c r="B78" s="69" t="s">
        <v>329</v>
      </c>
      <c r="C78" s="151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22">
        <f t="shared" si="27"/>
        <v>0</v>
      </c>
      <c r="AB78" s="122">
        <f t="shared" si="27"/>
        <v>0</v>
      </c>
      <c r="AC78" s="122">
        <f t="shared" si="27"/>
        <v>0</v>
      </c>
      <c r="AD78" s="122">
        <f t="shared" si="27"/>
        <v>0</v>
      </c>
      <c r="AE78" s="122">
        <f t="shared" si="27"/>
        <v>0</v>
      </c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</row>
    <row r="79" spans="1:66" s="2" customFormat="1" ht="14.25" customHeight="1" x14ac:dyDescent="0.2">
      <c r="A79" s="132"/>
      <c r="B79" s="69" t="s">
        <v>330</v>
      </c>
      <c r="C79" s="151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22">
        <f t="shared" si="27"/>
        <v>0</v>
      </c>
      <c r="AB79" s="122">
        <f t="shared" si="27"/>
        <v>0</v>
      </c>
      <c r="AC79" s="122">
        <f t="shared" si="27"/>
        <v>0</v>
      </c>
      <c r="AD79" s="122">
        <f t="shared" si="27"/>
        <v>0</v>
      </c>
      <c r="AE79" s="122">
        <f t="shared" si="27"/>
        <v>0</v>
      </c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</row>
    <row r="80" spans="1:66" s="2" customFormat="1" ht="14.25" customHeight="1" x14ac:dyDescent="0.2">
      <c r="A80" s="132"/>
      <c r="B80" s="97" t="s">
        <v>331</v>
      </c>
      <c r="C80" s="151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22">
        <f t="shared" si="27"/>
        <v>0</v>
      </c>
      <c r="AB80" s="122">
        <f t="shared" si="27"/>
        <v>0</v>
      </c>
      <c r="AC80" s="122">
        <f t="shared" si="27"/>
        <v>0</v>
      </c>
      <c r="AD80" s="122">
        <f t="shared" si="27"/>
        <v>0</v>
      </c>
      <c r="AE80" s="122">
        <f t="shared" si="27"/>
        <v>0</v>
      </c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</row>
    <row r="81" spans="1:66" s="2" customFormat="1" ht="14.25" customHeight="1" x14ac:dyDescent="0.2">
      <c r="A81" s="132"/>
      <c r="B81" s="97" t="s">
        <v>332</v>
      </c>
      <c r="C81" s="151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>
        <v>0</v>
      </c>
      <c r="R81" s="108">
        <v>0</v>
      </c>
      <c r="S81" s="108"/>
      <c r="T81" s="108"/>
      <c r="U81" s="108"/>
      <c r="V81" s="108"/>
      <c r="W81" s="108"/>
      <c r="X81" s="108"/>
      <c r="Y81" s="108"/>
      <c r="Z81" s="108"/>
      <c r="AA81" s="122">
        <f t="shared" si="27"/>
        <v>0</v>
      </c>
      <c r="AB81" s="122">
        <f t="shared" si="27"/>
        <v>0</v>
      </c>
      <c r="AC81" s="122">
        <f t="shared" si="27"/>
        <v>0</v>
      </c>
      <c r="AD81" s="122">
        <f t="shared" si="27"/>
        <v>0</v>
      </c>
      <c r="AE81" s="122">
        <f t="shared" si="27"/>
        <v>0</v>
      </c>
      <c r="AF81" s="110">
        <v>0</v>
      </c>
      <c r="AG81" s="110">
        <v>0</v>
      </c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</row>
    <row r="82" spans="1:66" s="2" customFormat="1" ht="14.25" customHeight="1" x14ac:dyDescent="0.2">
      <c r="A82" s="132"/>
      <c r="B82" s="97" t="s">
        <v>333</v>
      </c>
      <c r="C82" s="151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22">
        <f t="shared" si="27"/>
        <v>0</v>
      </c>
      <c r="AB82" s="122">
        <f t="shared" si="27"/>
        <v>0</v>
      </c>
      <c r="AC82" s="122">
        <f t="shared" si="27"/>
        <v>0</v>
      </c>
      <c r="AD82" s="122">
        <f t="shared" si="27"/>
        <v>0</v>
      </c>
      <c r="AE82" s="122">
        <f t="shared" si="27"/>
        <v>0</v>
      </c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</row>
    <row r="83" spans="1:66" s="2" customFormat="1" ht="14.25" customHeight="1" x14ac:dyDescent="0.2">
      <c r="A83" s="132"/>
      <c r="B83" s="69" t="s">
        <v>148</v>
      </c>
      <c r="C83" s="151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22">
        <f t="shared" si="27"/>
        <v>0</v>
      </c>
      <c r="AB83" s="122">
        <f t="shared" si="27"/>
        <v>0</v>
      </c>
      <c r="AC83" s="122">
        <f t="shared" si="27"/>
        <v>0</v>
      </c>
      <c r="AD83" s="122">
        <f t="shared" si="27"/>
        <v>0</v>
      </c>
      <c r="AE83" s="122">
        <f t="shared" si="27"/>
        <v>0</v>
      </c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</row>
    <row r="84" spans="1:66" s="2" customFormat="1" ht="14.25" customHeight="1" x14ac:dyDescent="0.2">
      <c r="A84" s="132"/>
      <c r="B84" s="97" t="s">
        <v>334</v>
      </c>
      <c r="C84" s="151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>
        <v>0</v>
      </c>
      <c r="R84" s="108">
        <v>0</v>
      </c>
      <c r="S84" s="108"/>
      <c r="T84" s="108"/>
      <c r="U84" s="108"/>
      <c r="V84" s="108"/>
      <c r="W84" s="108"/>
      <c r="X84" s="108"/>
      <c r="Y84" s="108"/>
      <c r="Z84" s="108"/>
      <c r="AA84" s="122">
        <f t="shared" si="27"/>
        <v>0</v>
      </c>
      <c r="AB84" s="122">
        <f t="shared" si="27"/>
        <v>0</v>
      </c>
      <c r="AC84" s="122">
        <f t="shared" si="27"/>
        <v>0</v>
      </c>
      <c r="AD84" s="122">
        <f t="shared" si="27"/>
        <v>0</v>
      </c>
      <c r="AE84" s="122">
        <f t="shared" si="27"/>
        <v>0</v>
      </c>
      <c r="AF84" s="110">
        <v>0</v>
      </c>
      <c r="AG84" s="110">
        <v>0</v>
      </c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</row>
    <row r="85" spans="1:66" s="2" customFormat="1" ht="14.25" customHeight="1" x14ac:dyDescent="0.2">
      <c r="A85" s="132"/>
      <c r="B85" s="97" t="s">
        <v>335</v>
      </c>
      <c r="C85" s="151"/>
      <c r="D85" s="108"/>
      <c r="E85" s="108"/>
      <c r="F85" s="108"/>
      <c r="G85" s="108"/>
      <c r="H85" s="108"/>
      <c r="I85" s="108">
        <v>45500</v>
      </c>
      <c r="J85" s="108"/>
      <c r="K85" s="108"/>
      <c r="L85" s="108"/>
      <c r="M85" s="108"/>
      <c r="N85" s="108"/>
      <c r="O85" s="108"/>
      <c r="P85" s="108"/>
      <c r="Q85" s="108">
        <v>42000</v>
      </c>
      <c r="R85" s="108">
        <v>42000</v>
      </c>
      <c r="S85" s="108"/>
      <c r="T85" s="108"/>
      <c r="U85" s="108"/>
      <c r="V85" s="108"/>
      <c r="W85" s="108"/>
      <c r="X85" s="108"/>
      <c r="Y85" s="108"/>
      <c r="Z85" s="108"/>
      <c r="AA85" s="122">
        <f t="shared" si="27"/>
        <v>0</v>
      </c>
      <c r="AB85" s="122">
        <f t="shared" si="27"/>
        <v>0</v>
      </c>
      <c r="AC85" s="122">
        <f t="shared" si="27"/>
        <v>0</v>
      </c>
      <c r="AD85" s="122">
        <f t="shared" si="27"/>
        <v>0</v>
      </c>
      <c r="AE85" s="122">
        <f t="shared" si="27"/>
        <v>0</v>
      </c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</row>
    <row r="86" spans="1:66" s="2" customFormat="1" ht="14.25" customHeight="1" x14ac:dyDescent="0.2">
      <c r="A86" s="132"/>
      <c r="B86" s="97" t="s">
        <v>336</v>
      </c>
      <c r="C86" s="151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22">
        <f t="shared" si="27"/>
        <v>0</v>
      </c>
      <c r="AB86" s="122">
        <f t="shared" si="27"/>
        <v>0</v>
      </c>
      <c r="AC86" s="122">
        <f t="shared" si="27"/>
        <v>0</v>
      </c>
      <c r="AD86" s="122">
        <f t="shared" si="27"/>
        <v>0</v>
      </c>
      <c r="AE86" s="122">
        <f t="shared" si="27"/>
        <v>0</v>
      </c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</row>
    <row r="87" spans="1:66" s="2" customFormat="1" ht="12.75" customHeight="1" x14ac:dyDescent="0.2">
      <c r="A87" s="132"/>
      <c r="B87" s="69" t="s">
        <v>337</v>
      </c>
      <c r="C87" s="151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>
        <v>0</v>
      </c>
      <c r="R87" s="108">
        <v>0</v>
      </c>
      <c r="S87" s="108"/>
      <c r="T87" s="108"/>
      <c r="U87" s="108"/>
      <c r="V87" s="108"/>
      <c r="W87" s="108"/>
      <c r="X87" s="108"/>
      <c r="Y87" s="108"/>
      <c r="Z87" s="108"/>
      <c r="AA87" s="122">
        <f t="shared" si="27"/>
        <v>0</v>
      </c>
      <c r="AB87" s="122">
        <f t="shared" si="27"/>
        <v>0</v>
      </c>
      <c r="AC87" s="122">
        <f t="shared" si="27"/>
        <v>0</v>
      </c>
      <c r="AD87" s="122">
        <f t="shared" si="27"/>
        <v>0</v>
      </c>
      <c r="AE87" s="122">
        <f t="shared" si="27"/>
        <v>0</v>
      </c>
      <c r="AF87" s="110">
        <v>0</v>
      </c>
      <c r="AG87" s="110">
        <v>0</v>
      </c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</row>
    <row r="88" spans="1:66" s="2" customFormat="1" ht="12.75" customHeight="1" x14ac:dyDescent="0.2">
      <c r="A88" s="132"/>
      <c r="B88" s="69" t="s">
        <v>338</v>
      </c>
      <c r="C88" s="151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22">
        <f t="shared" si="27"/>
        <v>0</v>
      </c>
      <c r="AB88" s="122">
        <f t="shared" si="27"/>
        <v>0</v>
      </c>
      <c r="AC88" s="122">
        <f t="shared" si="27"/>
        <v>0</v>
      </c>
      <c r="AD88" s="122">
        <f t="shared" si="27"/>
        <v>0</v>
      </c>
      <c r="AE88" s="122">
        <f t="shared" si="27"/>
        <v>0</v>
      </c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</row>
    <row r="89" spans="1:66" s="2" customFormat="1" ht="12.75" customHeight="1" x14ac:dyDescent="0.2">
      <c r="A89" s="132"/>
      <c r="B89" s="69" t="s">
        <v>339</v>
      </c>
      <c r="C89" s="151"/>
      <c r="D89" s="108"/>
      <c r="E89" s="108"/>
      <c r="F89" s="108"/>
      <c r="G89" s="108"/>
      <c r="H89" s="108"/>
      <c r="I89" s="108">
        <v>21500</v>
      </c>
      <c r="J89" s="108"/>
      <c r="K89" s="108"/>
      <c r="L89" s="108">
        <v>-1800</v>
      </c>
      <c r="M89" s="108"/>
      <c r="N89" s="108"/>
      <c r="O89" s="108"/>
      <c r="P89" s="108"/>
      <c r="Q89" s="108">
        <v>21600</v>
      </c>
      <c r="R89" s="108">
        <v>21600</v>
      </c>
      <c r="S89" s="108"/>
      <c r="T89" s="108">
        <v>3700</v>
      </c>
      <c r="U89" s="108">
        <v>1900</v>
      </c>
      <c r="V89" s="108"/>
      <c r="W89" s="108"/>
      <c r="X89" s="108"/>
      <c r="Y89" s="108"/>
      <c r="Z89" s="108"/>
      <c r="AA89" s="122">
        <f t="shared" si="27"/>
        <v>0</v>
      </c>
      <c r="AB89" s="122">
        <f t="shared" si="27"/>
        <v>0</v>
      </c>
      <c r="AC89" s="122">
        <f t="shared" si="27"/>
        <v>0</v>
      </c>
      <c r="AD89" s="122">
        <f t="shared" si="27"/>
        <v>0</v>
      </c>
      <c r="AE89" s="122">
        <f t="shared" si="27"/>
        <v>0</v>
      </c>
      <c r="AF89" s="110">
        <v>0</v>
      </c>
      <c r="AG89" s="110">
        <v>0</v>
      </c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</row>
    <row r="90" spans="1:66" s="2" customFormat="1" ht="12.75" customHeight="1" x14ac:dyDescent="0.2">
      <c r="A90" s="132"/>
      <c r="B90" s="69" t="s">
        <v>340</v>
      </c>
      <c r="C90" s="151"/>
      <c r="D90" s="108"/>
      <c r="E90" s="108"/>
      <c r="F90" s="108"/>
      <c r="G90" s="108"/>
      <c r="H90" s="108"/>
      <c r="I90" s="108">
        <v>7451.6</v>
      </c>
      <c r="J90" s="108"/>
      <c r="K90" s="108"/>
      <c r="L90" s="108">
        <v>472.22</v>
      </c>
      <c r="M90" s="108"/>
      <c r="N90" s="108"/>
      <c r="O90" s="108"/>
      <c r="P90" s="108"/>
      <c r="Q90" s="108"/>
      <c r="R90" s="108"/>
      <c r="S90" s="108"/>
      <c r="T90" s="108">
        <v>472.22</v>
      </c>
      <c r="U90" s="108"/>
      <c r="V90" s="108"/>
      <c r="W90" s="108"/>
      <c r="X90" s="108"/>
      <c r="Y90" s="108"/>
      <c r="Z90" s="108"/>
      <c r="AA90" s="122">
        <f t="shared" si="27"/>
        <v>0</v>
      </c>
      <c r="AB90" s="122">
        <f t="shared" si="27"/>
        <v>0</v>
      </c>
      <c r="AC90" s="122">
        <f t="shared" si="27"/>
        <v>0</v>
      </c>
      <c r="AD90" s="122">
        <f t="shared" si="27"/>
        <v>0</v>
      </c>
      <c r="AE90" s="122">
        <f t="shared" si="27"/>
        <v>0</v>
      </c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</row>
    <row r="91" spans="1:66" s="2" customFormat="1" ht="12.75" customHeight="1" x14ac:dyDescent="0.2">
      <c r="A91" s="132"/>
      <c r="B91" s="69" t="s">
        <v>341</v>
      </c>
      <c r="C91" s="151"/>
      <c r="D91" s="108"/>
      <c r="E91" s="108"/>
      <c r="F91" s="108"/>
      <c r="G91" s="108"/>
      <c r="H91" s="108"/>
      <c r="I91" s="108">
        <v>142015.19</v>
      </c>
      <c r="J91" s="108"/>
      <c r="K91" s="108"/>
      <c r="L91" s="108">
        <v>-12000.29</v>
      </c>
      <c r="M91" s="108"/>
      <c r="N91" s="108"/>
      <c r="O91" s="108"/>
      <c r="P91" s="108"/>
      <c r="Q91" s="108">
        <v>144400</v>
      </c>
      <c r="R91" s="108">
        <v>144400</v>
      </c>
      <c r="S91" s="108"/>
      <c r="T91" s="108">
        <v>12000.29</v>
      </c>
      <c r="U91" s="108"/>
      <c r="V91" s="108"/>
      <c r="W91" s="108"/>
      <c r="X91" s="108"/>
      <c r="Y91" s="108"/>
      <c r="Z91" s="108"/>
      <c r="AA91" s="122">
        <f t="shared" si="27"/>
        <v>0</v>
      </c>
      <c r="AB91" s="122">
        <f t="shared" si="27"/>
        <v>0</v>
      </c>
      <c r="AC91" s="122">
        <f t="shared" si="27"/>
        <v>0</v>
      </c>
      <c r="AD91" s="122">
        <f t="shared" si="27"/>
        <v>0</v>
      </c>
      <c r="AE91" s="122">
        <f t="shared" si="27"/>
        <v>0</v>
      </c>
      <c r="AF91" s="110">
        <v>0</v>
      </c>
      <c r="AG91" s="110">
        <v>0</v>
      </c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</row>
    <row r="92" spans="1:66" s="2" customFormat="1" ht="12.75" customHeight="1" x14ac:dyDescent="0.2">
      <c r="A92" s="132"/>
      <c r="B92" s="69" t="s">
        <v>342</v>
      </c>
      <c r="C92" s="151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>
        <f>10000+6000+9400</f>
        <v>25400</v>
      </c>
      <c r="W92" s="108">
        <f>10000+6000+9400</f>
        <v>25400</v>
      </c>
      <c r="X92" s="108"/>
      <c r="Y92" s="108"/>
      <c r="Z92" s="108"/>
      <c r="AA92" s="122">
        <f t="shared" si="27"/>
        <v>0</v>
      </c>
      <c r="AB92" s="122">
        <f t="shared" si="27"/>
        <v>0</v>
      </c>
      <c r="AC92" s="122">
        <f t="shared" si="27"/>
        <v>0</v>
      </c>
      <c r="AD92" s="122">
        <f t="shared" si="27"/>
        <v>0</v>
      </c>
      <c r="AE92" s="122">
        <f t="shared" si="27"/>
        <v>0</v>
      </c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</row>
    <row r="93" spans="1:66" s="2" customFormat="1" ht="12.75" customHeight="1" x14ac:dyDescent="0.2">
      <c r="A93" s="132"/>
      <c r="B93" s="69" t="s">
        <v>343</v>
      </c>
      <c r="C93" s="151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>
        <v>0</v>
      </c>
      <c r="R93" s="108">
        <v>0</v>
      </c>
      <c r="S93" s="108"/>
      <c r="T93" s="108"/>
      <c r="U93" s="108"/>
      <c r="V93" s="108"/>
      <c r="W93" s="108"/>
      <c r="X93" s="108"/>
      <c r="Y93" s="108"/>
      <c r="Z93" s="108"/>
      <c r="AA93" s="122">
        <f t="shared" si="27"/>
        <v>0</v>
      </c>
      <c r="AB93" s="122">
        <f t="shared" si="27"/>
        <v>0</v>
      </c>
      <c r="AC93" s="122">
        <f t="shared" si="27"/>
        <v>0</v>
      </c>
      <c r="AD93" s="122">
        <f t="shared" si="27"/>
        <v>0</v>
      </c>
      <c r="AE93" s="122">
        <f t="shared" si="27"/>
        <v>0</v>
      </c>
      <c r="AF93" s="110">
        <v>0</v>
      </c>
      <c r="AG93" s="110">
        <v>0</v>
      </c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</row>
    <row r="94" spans="1:66" s="2" customFormat="1" ht="12.75" customHeight="1" x14ac:dyDescent="0.2">
      <c r="A94" s="132"/>
      <c r="B94" s="69" t="s">
        <v>149</v>
      </c>
      <c r="C94" s="151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22">
        <f t="shared" si="27"/>
        <v>0</v>
      </c>
      <c r="AB94" s="122">
        <f t="shared" si="27"/>
        <v>0</v>
      </c>
      <c r="AC94" s="122">
        <f t="shared" si="27"/>
        <v>0</v>
      </c>
      <c r="AD94" s="122">
        <f t="shared" si="27"/>
        <v>0</v>
      </c>
      <c r="AE94" s="122">
        <f t="shared" si="27"/>
        <v>0</v>
      </c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</row>
    <row r="95" spans="1:66" s="2" customFormat="1" ht="12.75" customHeight="1" x14ac:dyDescent="0.2">
      <c r="A95" s="132"/>
      <c r="B95" s="69" t="s">
        <v>344</v>
      </c>
      <c r="C95" s="151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22">
        <f t="shared" si="27"/>
        <v>0</v>
      </c>
      <c r="AB95" s="122">
        <f t="shared" si="27"/>
        <v>0</v>
      </c>
      <c r="AC95" s="122">
        <f t="shared" si="27"/>
        <v>0</v>
      </c>
      <c r="AD95" s="122">
        <f t="shared" si="27"/>
        <v>0</v>
      </c>
      <c r="AE95" s="122">
        <f t="shared" si="27"/>
        <v>0</v>
      </c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</row>
    <row r="96" spans="1:66" s="2" customFormat="1" ht="12.75" customHeight="1" x14ac:dyDescent="0.2">
      <c r="A96" s="132"/>
      <c r="B96" s="69" t="s">
        <v>345</v>
      </c>
      <c r="C96" s="151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22">
        <f t="shared" si="27"/>
        <v>0</v>
      </c>
      <c r="AB96" s="122">
        <f t="shared" si="27"/>
        <v>0</v>
      </c>
      <c r="AC96" s="122">
        <f t="shared" si="27"/>
        <v>0</v>
      </c>
      <c r="AD96" s="122">
        <f t="shared" si="27"/>
        <v>0</v>
      </c>
      <c r="AE96" s="122">
        <f t="shared" si="27"/>
        <v>0</v>
      </c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</row>
    <row r="97" spans="1:66" s="2" customFormat="1" ht="12.75" customHeight="1" x14ac:dyDescent="0.2">
      <c r="A97" s="132"/>
      <c r="B97" s="69" t="s">
        <v>147</v>
      </c>
      <c r="C97" s="151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22">
        <f t="shared" si="27"/>
        <v>0</v>
      </c>
      <c r="AB97" s="122">
        <f t="shared" si="27"/>
        <v>0</v>
      </c>
      <c r="AC97" s="122">
        <f t="shared" si="27"/>
        <v>0</v>
      </c>
      <c r="AD97" s="122">
        <f t="shared" si="27"/>
        <v>0</v>
      </c>
      <c r="AE97" s="122">
        <f t="shared" si="27"/>
        <v>0</v>
      </c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</row>
    <row r="98" spans="1:66" s="2" customFormat="1" ht="12.75" customHeight="1" x14ac:dyDescent="0.2">
      <c r="A98" s="132"/>
      <c r="B98" s="69"/>
      <c r="C98" s="156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22">
        <f t="shared" si="27"/>
        <v>0</v>
      </c>
      <c r="AB98" s="122">
        <f t="shared" si="27"/>
        <v>0</v>
      </c>
      <c r="AC98" s="122">
        <f t="shared" si="27"/>
        <v>0</v>
      </c>
      <c r="AD98" s="122">
        <f t="shared" si="27"/>
        <v>0</v>
      </c>
      <c r="AE98" s="122">
        <f t="shared" si="27"/>
        <v>0</v>
      </c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</row>
    <row r="99" spans="1:66" s="2" customFormat="1" ht="21" customHeight="1" x14ac:dyDescent="0.2">
      <c r="A99" s="70" t="s">
        <v>150</v>
      </c>
      <c r="B99" s="111" t="s">
        <v>346</v>
      </c>
      <c r="C99" s="150">
        <v>226</v>
      </c>
      <c r="D99" s="33">
        <f t="shared" ref="D99:BN99" si="28">D100+D108+D111+D113</f>
        <v>0</v>
      </c>
      <c r="E99" s="33">
        <f t="shared" si="28"/>
        <v>0</v>
      </c>
      <c r="F99" s="33">
        <f t="shared" si="28"/>
        <v>0</v>
      </c>
      <c r="G99" s="33">
        <f t="shared" si="28"/>
        <v>0</v>
      </c>
      <c r="H99" s="33">
        <f t="shared" si="28"/>
        <v>0</v>
      </c>
      <c r="I99" s="33">
        <f t="shared" si="28"/>
        <v>72055.44</v>
      </c>
      <c r="J99" s="33">
        <f t="shared" si="28"/>
        <v>174683.33000000002</v>
      </c>
      <c r="K99" s="33">
        <f t="shared" si="28"/>
        <v>539068.12</v>
      </c>
      <c r="L99" s="33">
        <f t="shared" si="28"/>
        <v>0</v>
      </c>
      <c r="M99" s="33">
        <f t="shared" si="28"/>
        <v>0</v>
      </c>
      <c r="N99" s="33">
        <f t="shared" si="28"/>
        <v>0</v>
      </c>
      <c r="O99" s="33">
        <f>O100+O108+O111+O113</f>
        <v>0</v>
      </c>
      <c r="P99" s="33">
        <f>P100+P108+P111+P113</f>
        <v>0</v>
      </c>
      <c r="Q99" s="33">
        <f>Q100+Q108+Q111+Q113</f>
        <v>77900</v>
      </c>
      <c r="R99" s="33">
        <f>R100+R108+R111+R113</f>
        <v>77900</v>
      </c>
      <c r="S99" s="33">
        <f>S100+S108+S111+S113</f>
        <v>0</v>
      </c>
      <c r="T99" s="33">
        <f t="shared" si="28"/>
        <v>0</v>
      </c>
      <c r="U99" s="33">
        <f t="shared" si="28"/>
        <v>0</v>
      </c>
      <c r="V99" s="33">
        <f t="shared" si="28"/>
        <v>157010</v>
      </c>
      <c r="W99" s="33">
        <f t="shared" si="28"/>
        <v>156910</v>
      </c>
      <c r="X99" s="33">
        <f>X100+X108+X111+X113</f>
        <v>0</v>
      </c>
      <c r="Y99" s="33">
        <f t="shared" si="28"/>
        <v>0</v>
      </c>
      <c r="Z99" s="33">
        <f t="shared" si="28"/>
        <v>709.71</v>
      </c>
      <c r="AA99" s="33">
        <f t="shared" si="28"/>
        <v>335000</v>
      </c>
      <c r="AB99" s="33">
        <f t="shared" si="28"/>
        <v>335000</v>
      </c>
      <c r="AC99" s="33">
        <f>AC100+AC108+AC111+AC113</f>
        <v>0</v>
      </c>
      <c r="AD99" s="33">
        <f t="shared" si="28"/>
        <v>70805.34</v>
      </c>
      <c r="AE99" s="33">
        <f t="shared" si="28"/>
        <v>70805.34</v>
      </c>
      <c r="AF99" s="35">
        <f t="shared" si="28"/>
        <v>0</v>
      </c>
      <c r="AG99" s="35">
        <f t="shared" si="28"/>
        <v>0</v>
      </c>
      <c r="AH99" s="35">
        <f>AH100+AH108+AH111+AH113</f>
        <v>0</v>
      </c>
      <c r="AI99" s="35">
        <f t="shared" si="28"/>
        <v>0</v>
      </c>
      <c r="AJ99" s="35">
        <f t="shared" si="28"/>
        <v>0</v>
      </c>
      <c r="AK99" s="35">
        <f>AK100+AK108+AK111+AK113</f>
        <v>335000</v>
      </c>
      <c r="AL99" s="35">
        <f>AL100+AL108+AL111+AL113</f>
        <v>335000</v>
      </c>
      <c r="AM99" s="35">
        <f>AM100+AM108+AM111+AM113</f>
        <v>0</v>
      </c>
      <c r="AN99" s="35">
        <f t="shared" si="28"/>
        <v>70805.34</v>
      </c>
      <c r="AO99" s="35">
        <f t="shared" si="28"/>
        <v>70805.34</v>
      </c>
      <c r="AP99" s="35">
        <f>AP100+AP108+AP111+AP113</f>
        <v>0</v>
      </c>
      <c r="AQ99" s="35">
        <f>AQ100+AQ108+AQ111+AQ113</f>
        <v>0</v>
      </c>
      <c r="AR99" s="35">
        <f>AR100+AR108+AR111+AR113</f>
        <v>0</v>
      </c>
      <c r="AS99" s="35">
        <f t="shared" si="28"/>
        <v>0</v>
      </c>
      <c r="AT99" s="35">
        <f t="shared" si="28"/>
        <v>0</v>
      </c>
      <c r="AU99" s="35">
        <f>AU100+AU108+AU111+AU113</f>
        <v>0</v>
      </c>
      <c r="AV99" s="35">
        <f>AV100+AV108+AV111+AV113</f>
        <v>0</v>
      </c>
      <c r="AW99" s="35">
        <f>AW100+AW108+AW111+AW113</f>
        <v>0</v>
      </c>
      <c r="AX99" s="35">
        <f t="shared" si="28"/>
        <v>0</v>
      </c>
      <c r="AY99" s="35">
        <f t="shared" si="28"/>
        <v>0</v>
      </c>
      <c r="AZ99" s="35">
        <f>AZ100+AZ108+AZ111+AZ113</f>
        <v>0</v>
      </c>
      <c r="BA99" s="35">
        <f>BA100+BA108+BA111+BA113</f>
        <v>0</v>
      </c>
      <c r="BB99" s="35">
        <f>BB100+BB108+BB111+BB113</f>
        <v>0</v>
      </c>
      <c r="BC99" s="35">
        <f t="shared" si="28"/>
        <v>0</v>
      </c>
      <c r="BD99" s="35">
        <f t="shared" si="28"/>
        <v>0</v>
      </c>
      <c r="BE99" s="35">
        <f>BE100+BE108+BE111+BE113</f>
        <v>0</v>
      </c>
      <c r="BF99" s="35">
        <f>BF100+BF108+BF111+BF113</f>
        <v>0</v>
      </c>
      <c r="BG99" s="35">
        <f>BG100+BG108+BG111+BG113</f>
        <v>0</v>
      </c>
      <c r="BH99" s="35">
        <f t="shared" si="28"/>
        <v>0</v>
      </c>
      <c r="BI99" s="35">
        <f t="shared" si="28"/>
        <v>0</v>
      </c>
      <c r="BJ99" s="35">
        <f>BJ100+BJ108+BJ111+BJ113</f>
        <v>0</v>
      </c>
      <c r="BK99" s="35">
        <f>BK100+BK108+BK111+BK113</f>
        <v>0</v>
      </c>
      <c r="BL99" s="35">
        <f>BL100+BL108+BL111+BL113</f>
        <v>0</v>
      </c>
      <c r="BM99" s="35">
        <f t="shared" si="28"/>
        <v>0</v>
      </c>
      <c r="BN99" s="35">
        <f t="shared" si="28"/>
        <v>0</v>
      </c>
    </row>
    <row r="100" spans="1:66" s="2" customFormat="1" ht="18.75" customHeight="1" x14ac:dyDescent="0.2">
      <c r="A100" s="107"/>
      <c r="B100" s="137" t="s">
        <v>347</v>
      </c>
      <c r="C100" s="151"/>
      <c r="D100" s="83">
        <f t="shared" ref="D100:BN100" si="29">SUM(D101:D107)</f>
        <v>0</v>
      </c>
      <c r="E100" s="83">
        <f t="shared" si="29"/>
        <v>0</v>
      </c>
      <c r="F100" s="83">
        <f t="shared" si="29"/>
        <v>0</v>
      </c>
      <c r="G100" s="83">
        <f t="shared" si="29"/>
        <v>0</v>
      </c>
      <c r="H100" s="83">
        <f t="shared" si="29"/>
        <v>0</v>
      </c>
      <c r="I100" s="83">
        <f t="shared" si="29"/>
        <v>49055.44</v>
      </c>
      <c r="J100" s="83">
        <f t="shared" si="29"/>
        <v>0</v>
      </c>
      <c r="K100" s="83">
        <f t="shared" si="29"/>
        <v>0</v>
      </c>
      <c r="L100" s="83">
        <f t="shared" si="29"/>
        <v>0</v>
      </c>
      <c r="M100" s="83">
        <f t="shared" si="29"/>
        <v>0</v>
      </c>
      <c r="N100" s="83">
        <f t="shared" si="29"/>
        <v>0</v>
      </c>
      <c r="O100" s="83">
        <f t="shared" si="29"/>
        <v>0</v>
      </c>
      <c r="P100" s="83">
        <f t="shared" si="29"/>
        <v>0</v>
      </c>
      <c r="Q100" s="83">
        <f t="shared" si="29"/>
        <v>38400</v>
      </c>
      <c r="R100" s="83">
        <f t="shared" si="29"/>
        <v>38400</v>
      </c>
      <c r="S100" s="83">
        <f>SUM(S101:S107)</f>
        <v>0</v>
      </c>
      <c r="T100" s="83">
        <f t="shared" si="29"/>
        <v>0</v>
      </c>
      <c r="U100" s="83">
        <f t="shared" si="29"/>
        <v>0</v>
      </c>
      <c r="V100" s="83">
        <f t="shared" si="29"/>
        <v>0</v>
      </c>
      <c r="W100" s="83">
        <f t="shared" si="29"/>
        <v>0</v>
      </c>
      <c r="X100" s="83">
        <f>SUM(X101:X107)</f>
        <v>0</v>
      </c>
      <c r="Y100" s="83">
        <f t="shared" si="29"/>
        <v>0</v>
      </c>
      <c r="Z100" s="83">
        <f t="shared" si="29"/>
        <v>0</v>
      </c>
      <c r="AA100" s="83">
        <f t="shared" si="29"/>
        <v>0</v>
      </c>
      <c r="AB100" s="83">
        <f t="shared" si="29"/>
        <v>0</v>
      </c>
      <c r="AC100" s="83">
        <f>SUM(AC101:AC107)</f>
        <v>0</v>
      </c>
      <c r="AD100" s="83">
        <f t="shared" si="29"/>
        <v>0</v>
      </c>
      <c r="AE100" s="83">
        <f t="shared" si="29"/>
        <v>0</v>
      </c>
      <c r="AF100" s="85">
        <f t="shared" si="29"/>
        <v>0</v>
      </c>
      <c r="AG100" s="85">
        <f t="shared" si="29"/>
        <v>0</v>
      </c>
      <c r="AH100" s="85">
        <f>SUM(AH101:AH107)</f>
        <v>0</v>
      </c>
      <c r="AI100" s="85">
        <f t="shared" si="29"/>
        <v>0</v>
      </c>
      <c r="AJ100" s="85">
        <f t="shared" si="29"/>
        <v>0</v>
      </c>
      <c r="AK100" s="85">
        <f>SUM(AK101:AK107)</f>
        <v>0</v>
      </c>
      <c r="AL100" s="85">
        <f>SUM(AL101:AL107)</f>
        <v>0</v>
      </c>
      <c r="AM100" s="85">
        <f>SUM(AM101:AM107)</f>
        <v>0</v>
      </c>
      <c r="AN100" s="85">
        <f t="shared" si="29"/>
        <v>0</v>
      </c>
      <c r="AO100" s="85">
        <f t="shared" si="29"/>
        <v>0</v>
      </c>
      <c r="AP100" s="85">
        <f>SUM(AP101:AP107)</f>
        <v>0</v>
      </c>
      <c r="AQ100" s="85">
        <f>SUM(AQ101:AQ107)</f>
        <v>0</v>
      </c>
      <c r="AR100" s="85">
        <f>SUM(AR101:AR107)</f>
        <v>0</v>
      </c>
      <c r="AS100" s="85">
        <f t="shared" si="29"/>
        <v>0</v>
      </c>
      <c r="AT100" s="85">
        <f t="shared" si="29"/>
        <v>0</v>
      </c>
      <c r="AU100" s="85">
        <f>SUM(AU101:AU107)</f>
        <v>0</v>
      </c>
      <c r="AV100" s="85">
        <f>SUM(AV101:AV107)</f>
        <v>0</v>
      </c>
      <c r="AW100" s="85">
        <f>SUM(AW101:AW107)</f>
        <v>0</v>
      </c>
      <c r="AX100" s="85">
        <f t="shared" si="29"/>
        <v>0</v>
      </c>
      <c r="AY100" s="85">
        <f t="shared" si="29"/>
        <v>0</v>
      </c>
      <c r="AZ100" s="85">
        <f>SUM(AZ101:AZ107)</f>
        <v>0</v>
      </c>
      <c r="BA100" s="85">
        <f>SUM(BA101:BA107)</f>
        <v>0</v>
      </c>
      <c r="BB100" s="85">
        <f>SUM(BB101:BB107)</f>
        <v>0</v>
      </c>
      <c r="BC100" s="85">
        <f t="shared" si="29"/>
        <v>0</v>
      </c>
      <c r="BD100" s="85">
        <f t="shared" si="29"/>
        <v>0</v>
      </c>
      <c r="BE100" s="85">
        <f>SUM(BE101:BE107)</f>
        <v>0</v>
      </c>
      <c r="BF100" s="85">
        <f>SUM(BF101:BF107)</f>
        <v>0</v>
      </c>
      <c r="BG100" s="85">
        <f>SUM(BG101:BG107)</f>
        <v>0</v>
      </c>
      <c r="BH100" s="85">
        <f t="shared" si="29"/>
        <v>0</v>
      </c>
      <c r="BI100" s="85">
        <f t="shared" si="29"/>
        <v>0</v>
      </c>
      <c r="BJ100" s="85">
        <f>SUM(BJ101:BJ107)</f>
        <v>0</v>
      </c>
      <c r="BK100" s="85">
        <f>SUM(BK101:BK107)</f>
        <v>0</v>
      </c>
      <c r="BL100" s="85">
        <f>SUM(BL101:BL107)</f>
        <v>0</v>
      </c>
      <c r="BM100" s="85">
        <f t="shared" si="29"/>
        <v>0</v>
      </c>
      <c r="BN100" s="85">
        <f t="shared" si="29"/>
        <v>0</v>
      </c>
    </row>
    <row r="101" spans="1:66" s="2" customFormat="1" ht="14.25" customHeight="1" x14ac:dyDescent="0.2">
      <c r="A101" s="107"/>
      <c r="B101" s="97" t="s">
        <v>348</v>
      </c>
      <c r="C101" s="151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22">
        <f t="shared" ref="AA101:AE107" si="30">AF101+AK101+AP101+AU101+AZ101+BE101+BJ101</f>
        <v>0</v>
      </c>
      <c r="AB101" s="122">
        <f t="shared" si="30"/>
        <v>0</v>
      </c>
      <c r="AC101" s="122">
        <f t="shared" si="30"/>
        <v>0</v>
      </c>
      <c r="AD101" s="122">
        <f t="shared" si="30"/>
        <v>0</v>
      </c>
      <c r="AE101" s="122">
        <f t="shared" si="30"/>
        <v>0</v>
      </c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</row>
    <row r="102" spans="1:66" s="2" customFormat="1" ht="14.25" customHeight="1" x14ac:dyDescent="0.2">
      <c r="A102" s="107"/>
      <c r="B102" s="97" t="s">
        <v>349</v>
      </c>
      <c r="C102" s="151"/>
      <c r="D102" s="108"/>
      <c r="E102" s="108"/>
      <c r="F102" s="108"/>
      <c r="G102" s="108"/>
      <c r="H102" s="108"/>
      <c r="I102" s="108">
        <v>22932.880000000001</v>
      </c>
      <c r="J102" s="108"/>
      <c r="K102" s="108"/>
      <c r="L102" s="108"/>
      <c r="M102" s="108"/>
      <c r="N102" s="108"/>
      <c r="O102" s="108"/>
      <c r="P102" s="108"/>
      <c r="Q102" s="108">
        <v>31000</v>
      </c>
      <c r="R102" s="108">
        <v>31000</v>
      </c>
      <c r="S102" s="108"/>
      <c r="T102" s="108"/>
      <c r="U102" s="108"/>
      <c r="V102" s="108"/>
      <c r="W102" s="108"/>
      <c r="X102" s="108"/>
      <c r="Y102" s="108"/>
      <c r="Z102" s="108"/>
      <c r="AA102" s="122">
        <f t="shared" si="30"/>
        <v>0</v>
      </c>
      <c r="AB102" s="122">
        <f t="shared" si="30"/>
        <v>0</v>
      </c>
      <c r="AC102" s="122">
        <f t="shared" si="30"/>
        <v>0</v>
      </c>
      <c r="AD102" s="122">
        <f t="shared" si="30"/>
        <v>0</v>
      </c>
      <c r="AE102" s="122">
        <f t="shared" si="30"/>
        <v>0</v>
      </c>
      <c r="AF102" s="110">
        <v>0</v>
      </c>
      <c r="AG102" s="110">
        <v>0</v>
      </c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</row>
    <row r="103" spans="1:66" s="2" customFormat="1" ht="14.25" customHeight="1" x14ac:dyDescent="0.2">
      <c r="A103" s="107"/>
      <c r="B103" s="97" t="s">
        <v>350</v>
      </c>
      <c r="C103" s="151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22">
        <f t="shared" si="30"/>
        <v>0</v>
      </c>
      <c r="AB103" s="122">
        <f t="shared" si="30"/>
        <v>0</v>
      </c>
      <c r="AC103" s="122">
        <f t="shared" si="30"/>
        <v>0</v>
      </c>
      <c r="AD103" s="122">
        <f t="shared" si="30"/>
        <v>0</v>
      </c>
      <c r="AE103" s="122">
        <f t="shared" si="30"/>
        <v>0</v>
      </c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</row>
    <row r="104" spans="1:66" s="2" customFormat="1" ht="14.25" customHeight="1" x14ac:dyDescent="0.2">
      <c r="A104" s="107"/>
      <c r="B104" s="97" t="s">
        <v>351</v>
      </c>
      <c r="C104" s="151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22">
        <f t="shared" si="30"/>
        <v>0</v>
      </c>
      <c r="AB104" s="122">
        <f t="shared" si="30"/>
        <v>0</v>
      </c>
      <c r="AC104" s="122">
        <f t="shared" si="30"/>
        <v>0</v>
      </c>
      <c r="AD104" s="122">
        <f t="shared" si="30"/>
        <v>0</v>
      </c>
      <c r="AE104" s="122">
        <f t="shared" si="30"/>
        <v>0</v>
      </c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</row>
    <row r="105" spans="1:66" s="2" customFormat="1" ht="14.25" customHeight="1" x14ac:dyDescent="0.2">
      <c r="A105" s="107"/>
      <c r="B105" s="97" t="s">
        <v>340</v>
      </c>
      <c r="C105" s="151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22">
        <f t="shared" si="30"/>
        <v>0</v>
      </c>
      <c r="AB105" s="122">
        <f t="shared" si="30"/>
        <v>0</v>
      </c>
      <c r="AC105" s="122">
        <f t="shared" si="30"/>
        <v>0</v>
      </c>
      <c r="AD105" s="122">
        <f t="shared" si="30"/>
        <v>0</v>
      </c>
      <c r="AE105" s="122">
        <f t="shared" si="30"/>
        <v>0</v>
      </c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</row>
    <row r="106" spans="1:66" s="2" customFormat="1" ht="14.25" customHeight="1" x14ac:dyDescent="0.2">
      <c r="A106" s="107"/>
      <c r="B106" s="97" t="s">
        <v>352</v>
      </c>
      <c r="C106" s="151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>
        <v>7400</v>
      </c>
      <c r="R106" s="108">
        <v>7400</v>
      </c>
      <c r="S106" s="108"/>
      <c r="T106" s="108"/>
      <c r="U106" s="108"/>
      <c r="V106" s="108"/>
      <c r="W106" s="108"/>
      <c r="X106" s="108"/>
      <c r="Y106" s="108"/>
      <c r="Z106" s="108"/>
      <c r="AA106" s="122">
        <f t="shared" si="30"/>
        <v>0</v>
      </c>
      <c r="AB106" s="122">
        <f t="shared" si="30"/>
        <v>0</v>
      </c>
      <c r="AC106" s="122">
        <f t="shared" si="30"/>
        <v>0</v>
      </c>
      <c r="AD106" s="122">
        <f t="shared" si="30"/>
        <v>0</v>
      </c>
      <c r="AE106" s="122">
        <f t="shared" si="30"/>
        <v>0</v>
      </c>
      <c r="AF106" s="110">
        <v>0</v>
      </c>
      <c r="AG106" s="110">
        <v>0</v>
      </c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</row>
    <row r="107" spans="1:66" s="2" customFormat="1" ht="14.25" customHeight="1" x14ac:dyDescent="0.2">
      <c r="A107" s="107"/>
      <c r="B107" s="97" t="s">
        <v>353</v>
      </c>
      <c r="C107" s="151"/>
      <c r="D107" s="108"/>
      <c r="E107" s="108"/>
      <c r="F107" s="108"/>
      <c r="G107" s="108"/>
      <c r="H107" s="108"/>
      <c r="I107" s="108">
        <v>26122.560000000001</v>
      </c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22">
        <f t="shared" si="30"/>
        <v>0</v>
      </c>
      <c r="AB107" s="122">
        <f t="shared" si="30"/>
        <v>0</v>
      </c>
      <c r="AC107" s="122">
        <f t="shared" si="30"/>
        <v>0</v>
      </c>
      <c r="AD107" s="122">
        <f t="shared" si="30"/>
        <v>0</v>
      </c>
      <c r="AE107" s="122">
        <f t="shared" si="30"/>
        <v>0</v>
      </c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</row>
    <row r="108" spans="1:66" s="2" customFormat="1" ht="36.75" customHeight="1" x14ac:dyDescent="0.2">
      <c r="A108" s="107"/>
      <c r="B108" s="82" t="s">
        <v>354</v>
      </c>
      <c r="C108" s="151"/>
      <c r="D108" s="83">
        <f t="shared" ref="D108:BN108" si="31">SUM(D109:D110)</f>
        <v>0</v>
      </c>
      <c r="E108" s="83">
        <f t="shared" si="31"/>
        <v>0</v>
      </c>
      <c r="F108" s="83">
        <f t="shared" si="31"/>
        <v>0</v>
      </c>
      <c r="G108" s="83">
        <f t="shared" si="31"/>
        <v>0</v>
      </c>
      <c r="H108" s="83">
        <f t="shared" si="31"/>
        <v>0</v>
      </c>
      <c r="I108" s="83">
        <f t="shared" si="31"/>
        <v>0</v>
      </c>
      <c r="J108" s="83">
        <f t="shared" si="31"/>
        <v>0</v>
      </c>
      <c r="K108" s="83">
        <f t="shared" si="31"/>
        <v>7000</v>
      </c>
      <c r="L108" s="83">
        <f t="shared" si="31"/>
        <v>0</v>
      </c>
      <c r="M108" s="83">
        <f t="shared" si="31"/>
        <v>0</v>
      </c>
      <c r="N108" s="83">
        <f t="shared" si="31"/>
        <v>0</v>
      </c>
      <c r="O108" s="83">
        <f t="shared" si="31"/>
        <v>0</v>
      </c>
      <c r="P108" s="83">
        <f t="shared" si="31"/>
        <v>0</v>
      </c>
      <c r="Q108" s="83">
        <f t="shared" si="31"/>
        <v>0</v>
      </c>
      <c r="R108" s="83">
        <f t="shared" si="31"/>
        <v>0</v>
      </c>
      <c r="S108" s="83">
        <f>SUM(S109:S110)</f>
        <v>0</v>
      </c>
      <c r="T108" s="83">
        <f t="shared" si="31"/>
        <v>0</v>
      </c>
      <c r="U108" s="83">
        <f t="shared" si="31"/>
        <v>0</v>
      </c>
      <c r="V108" s="83">
        <f t="shared" si="31"/>
        <v>26610</v>
      </c>
      <c r="W108" s="83">
        <f t="shared" si="31"/>
        <v>26510</v>
      </c>
      <c r="X108" s="83">
        <f>SUM(X109:X110)</f>
        <v>0</v>
      </c>
      <c r="Y108" s="83">
        <f t="shared" si="31"/>
        <v>0</v>
      </c>
      <c r="Z108" s="83">
        <f t="shared" si="31"/>
        <v>0</v>
      </c>
      <c r="AA108" s="83">
        <f t="shared" si="31"/>
        <v>0</v>
      </c>
      <c r="AB108" s="83">
        <f t="shared" si="31"/>
        <v>0</v>
      </c>
      <c r="AC108" s="83">
        <f>SUM(AC109:AC110)</f>
        <v>0</v>
      </c>
      <c r="AD108" s="83">
        <f t="shared" si="31"/>
        <v>0</v>
      </c>
      <c r="AE108" s="83">
        <f t="shared" si="31"/>
        <v>0</v>
      </c>
      <c r="AF108" s="85">
        <f t="shared" si="31"/>
        <v>0</v>
      </c>
      <c r="AG108" s="85">
        <f t="shared" si="31"/>
        <v>0</v>
      </c>
      <c r="AH108" s="85">
        <f>SUM(AH109:AH110)</f>
        <v>0</v>
      </c>
      <c r="AI108" s="85">
        <f t="shared" si="31"/>
        <v>0</v>
      </c>
      <c r="AJ108" s="85">
        <f t="shared" si="31"/>
        <v>0</v>
      </c>
      <c r="AK108" s="85">
        <f>SUM(AK109:AK110)</f>
        <v>0</v>
      </c>
      <c r="AL108" s="85">
        <f>SUM(AL109:AL110)</f>
        <v>0</v>
      </c>
      <c r="AM108" s="85">
        <f>SUM(AM109:AM110)</f>
        <v>0</v>
      </c>
      <c r="AN108" s="85">
        <f t="shared" si="31"/>
        <v>0</v>
      </c>
      <c r="AO108" s="85">
        <f t="shared" si="31"/>
        <v>0</v>
      </c>
      <c r="AP108" s="85">
        <f>SUM(AP109:AP110)</f>
        <v>0</v>
      </c>
      <c r="AQ108" s="85">
        <f>SUM(AQ109:AQ110)</f>
        <v>0</v>
      </c>
      <c r="AR108" s="85">
        <f>SUM(AR109:AR110)</f>
        <v>0</v>
      </c>
      <c r="AS108" s="85">
        <f t="shared" si="31"/>
        <v>0</v>
      </c>
      <c r="AT108" s="85">
        <f t="shared" si="31"/>
        <v>0</v>
      </c>
      <c r="AU108" s="85">
        <f>SUM(AU109:AU110)</f>
        <v>0</v>
      </c>
      <c r="AV108" s="85">
        <f>SUM(AV109:AV110)</f>
        <v>0</v>
      </c>
      <c r="AW108" s="85">
        <f>SUM(AW109:AW110)</f>
        <v>0</v>
      </c>
      <c r="AX108" s="85">
        <f t="shared" si="31"/>
        <v>0</v>
      </c>
      <c r="AY108" s="85">
        <f t="shared" si="31"/>
        <v>0</v>
      </c>
      <c r="AZ108" s="85">
        <f>SUM(AZ109:AZ110)</f>
        <v>0</v>
      </c>
      <c r="BA108" s="85">
        <f>SUM(BA109:BA110)</f>
        <v>0</v>
      </c>
      <c r="BB108" s="85">
        <f>SUM(BB109:BB110)</f>
        <v>0</v>
      </c>
      <c r="BC108" s="85">
        <f t="shared" si="31"/>
        <v>0</v>
      </c>
      <c r="BD108" s="85">
        <f t="shared" si="31"/>
        <v>0</v>
      </c>
      <c r="BE108" s="85">
        <f>SUM(BE109:BE110)</f>
        <v>0</v>
      </c>
      <c r="BF108" s="85">
        <f>SUM(BF109:BF110)</f>
        <v>0</v>
      </c>
      <c r="BG108" s="85">
        <f>SUM(BG109:BG110)</f>
        <v>0</v>
      </c>
      <c r="BH108" s="85">
        <f t="shared" si="31"/>
        <v>0</v>
      </c>
      <c r="BI108" s="85">
        <f t="shared" si="31"/>
        <v>0</v>
      </c>
      <c r="BJ108" s="85">
        <f>SUM(BJ109:BJ110)</f>
        <v>0</v>
      </c>
      <c r="BK108" s="85">
        <f>SUM(BK109:BK110)</f>
        <v>0</v>
      </c>
      <c r="BL108" s="85">
        <f>SUM(BL109:BL110)</f>
        <v>0</v>
      </c>
      <c r="BM108" s="85">
        <f t="shared" si="31"/>
        <v>0</v>
      </c>
      <c r="BN108" s="85">
        <f t="shared" si="31"/>
        <v>0</v>
      </c>
    </row>
    <row r="109" spans="1:66" s="2" customFormat="1" ht="14.25" customHeight="1" x14ac:dyDescent="0.2">
      <c r="A109" s="107"/>
      <c r="B109" s="97" t="s">
        <v>355</v>
      </c>
      <c r="C109" s="151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>
        <v>0</v>
      </c>
      <c r="R109" s="108">
        <v>0</v>
      </c>
      <c r="S109" s="108"/>
      <c r="T109" s="108"/>
      <c r="U109" s="108"/>
      <c r="V109" s="108">
        <v>16610</v>
      </c>
      <c r="W109" s="108">
        <f>16610-100</f>
        <v>16510</v>
      </c>
      <c r="X109" s="108"/>
      <c r="Y109" s="108"/>
      <c r="Z109" s="108"/>
      <c r="AA109" s="122">
        <f t="shared" ref="AA109:AE110" si="32">AF109+AK109+AP109+AU109+AZ109+BE109+BJ109</f>
        <v>0</v>
      </c>
      <c r="AB109" s="122">
        <f t="shared" si="32"/>
        <v>0</v>
      </c>
      <c r="AC109" s="122">
        <f t="shared" si="32"/>
        <v>0</v>
      </c>
      <c r="AD109" s="122">
        <f t="shared" si="32"/>
        <v>0</v>
      </c>
      <c r="AE109" s="122">
        <f t="shared" si="32"/>
        <v>0</v>
      </c>
      <c r="AF109" s="110">
        <v>0</v>
      </c>
      <c r="AG109" s="110">
        <v>0</v>
      </c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</row>
    <row r="110" spans="1:66" s="2" customFormat="1" ht="14.25" customHeight="1" x14ac:dyDescent="0.2">
      <c r="A110" s="107"/>
      <c r="B110" s="97" t="s">
        <v>356</v>
      </c>
      <c r="C110" s="151"/>
      <c r="D110" s="108"/>
      <c r="E110" s="108"/>
      <c r="F110" s="108"/>
      <c r="G110" s="108"/>
      <c r="H110" s="108"/>
      <c r="I110" s="108"/>
      <c r="J110" s="108"/>
      <c r="K110" s="108">
        <v>7000</v>
      </c>
      <c r="L110" s="108"/>
      <c r="M110" s="108"/>
      <c r="N110" s="108"/>
      <c r="O110" s="108"/>
      <c r="P110" s="108"/>
      <c r="Q110" s="108">
        <v>0</v>
      </c>
      <c r="R110" s="108">
        <v>0</v>
      </c>
      <c r="S110" s="108"/>
      <c r="T110" s="108"/>
      <c r="U110" s="108"/>
      <c r="V110" s="108">
        <v>10000</v>
      </c>
      <c r="W110" s="108">
        <v>10000</v>
      </c>
      <c r="X110" s="108"/>
      <c r="Y110" s="108"/>
      <c r="Z110" s="108"/>
      <c r="AA110" s="122">
        <f t="shared" si="32"/>
        <v>0</v>
      </c>
      <c r="AB110" s="122">
        <f t="shared" si="32"/>
        <v>0</v>
      </c>
      <c r="AC110" s="122">
        <f t="shared" si="32"/>
        <v>0</v>
      </c>
      <c r="AD110" s="122">
        <f t="shared" si="32"/>
        <v>0</v>
      </c>
      <c r="AE110" s="122">
        <f t="shared" si="32"/>
        <v>0</v>
      </c>
      <c r="AF110" s="110">
        <v>0</v>
      </c>
      <c r="AG110" s="110">
        <v>0</v>
      </c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</row>
    <row r="111" spans="1:66" s="2" customFormat="1" ht="18" customHeight="1" x14ac:dyDescent="0.2">
      <c r="A111" s="107"/>
      <c r="B111" s="138" t="s">
        <v>357</v>
      </c>
      <c r="C111" s="151"/>
      <c r="D111" s="83">
        <f>SUM(D112)</f>
        <v>0</v>
      </c>
      <c r="E111" s="83">
        <f>SUM(E112)</f>
        <v>0</v>
      </c>
      <c r="F111" s="83">
        <f>SUM(F112)</f>
        <v>0</v>
      </c>
      <c r="G111" s="83">
        <f t="shared" ref="G111:BN111" si="33">SUM(G112)</f>
        <v>0</v>
      </c>
      <c r="H111" s="83">
        <f t="shared" si="33"/>
        <v>0</v>
      </c>
      <c r="I111" s="83">
        <f t="shared" si="33"/>
        <v>14000</v>
      </c>
      <c r="J111" s="83">
        <f t="shared" si="33"/>
        <v>102000</v>
      </c>
      <c r="K111" s="83">
        <f t="shared" si="33"/>
        <v>0</v>
      </c>
      <c r="L111" s="83">
        <f t="shared" si="33"/>
        <v>0</v>
      </c>
      <c r="M111" s="83">
        <f t="shared" si="33"/>
        <v>0</v>
      </c>
      <c r="N111" s="83">
        <f t="shared" si="33"/>
        <v>0</v>
      </c>
      <c r="O111" s="83">
        <f t="shared" si="33"/>
        <v>0</v>
      </c>
      <c r="P111" s="83">
        <f t="shared" si="33"/>
        <v>0</v>
      </c>
      <c r="Q111" s="83">
        <f>SUM(Q112)</f>
        <v>35000</v>
      </c>
      <c r="R111" s="83">
        <f>SUM(R112)</f>
        <v>35000</v>
      </c>
      <c r="S111" s="83">
        <f t="shared" si="33"/>
        <v>0</v>
      </c>
      <c r="T111" s="83">
        <f t="shared" si="33"/>
        <v>0</v>
      </c>
      <c r="U111" s="83">
        <f t="shared" si="33"/>
        <v>0</v>
      </c>
      <c r="V111" s="83">
        <f t="shared" si="33"/>
        <v>130400</v>
      </c>
      <c r="W111" s="83">
        <f t="shared" si="33"/>
        <v>130400</v>
      </c>
      <c r="X111" s="83">
        <f t="shared" si="33"/>
        <v>0</v>
      </c>
      <c r="Y111" s="83">
        <f t="shared" si="33"/>
        <v>0</v>
      </c>
      <c r="Z111" s="83">
        <f t="shared" si="33"/>
        <v>0</v>
      </c>
      <c r="AA111" s="83">
        <f t="shared" si="33"/>
        <v>0</v>
      </c>
      <c r="AB111" s="83">
        <f t="shared" si="33"/>
        <v>0</v>
      </c>
      <c r="AC111" s="83">
        <f t="shared" si="33"/>
        <v>0</v>
      </c>
      <c r="AD111" s="83">
        <f t="shared" si="33"/>
        <v>0</v>
      </c>
      <c r="AE111" s="83">
        <f t="shared" si="33"/>
        <v>0</v>
      </c>
      <c r="AF111" s="85">
        <f>SUM(AF112)</f>
        <v>0</v>
      </c>
      <c r="AG111" s="85">
        <f>SUM(AG112)</f>
        <v>0</v>
      </c>
      <c r="AH111" s="85">
        <f t="shared" si="33"/>
        <v>0</v>
      </c>
      <c r="AI111" s="85">
        <f t="shared" si="33"/>
        <v>0</v>
      </c>
      <c r="AJ111" s="85">
        <f t="shared" si="33"/>
        <v>0</v>
      </c>
      <c r="AK111" s="85">
        <f t="shared" si="33"/>
        <v>0</v>
      </c>
      <c r="AL111" s="85">
        <f t="shared" si="33"/>
        <v>0</v>
      </c>
      <c r="AM111" s="85">
        <f t="shared" si="33"/>
        <v>0</v>
      </c>
      <c r="AN111" s="85">
        <f t="shared" si="33"/>
        <v>0</v>
      </c>
      <c r="AO111" s="85">
        <f t="shared" si="33"/>
        <v>0</v>
      </c>
      <c r="AP111" s="85">
        <f t="shared" si="33"/>
        <v>0</v>
      </c>
      <c r="AQ111" s="85">
        <f t="shared" si="33"/>
        <v>0</v>
      </c>
      <c r="AR111" s="85">
        <f t="shared" si="33"/>
        <v>0</v>
      </c>
      <c r="AS111" s="85">
        <f t="shared" si="33"/>
        <v>0</v>
      </c>
      <c r="AT111" s="85">
        <f t="shared" si="33"/>
        <v>0</v>
      </c>
      <c r="AU111" s="85">
        <f t="shared" si="33"/>
        <v>0</v>
      </c>
      <c r="AV111" s="85">
        <f t="shared" si="33"/>
        <v>0</v>
      </c>
      <c r="AW111" s="85">
        <f t="shared" si="33"/>
        <v>0</v>
      </c>
      <c r="AX111" s="85">
        <f t="shared" si="33"/>
        <v>0</v>
      </c>
      <c r="AY111" s="85">
        <f t="shared" si="33"/>
        <v>0</v>
      </c>
      <c r="AZ111" s="85">
        <f t="shared" si="33"/>
        <v>0</v>
      </c>
      <c r="BA111" s="85">
        <f t="shared" si="33"/>
        <v>0</v>
      </c>
      <c r="BB111" s="85">
        <f t="shared" si="33"/>
        <v>0</v>
      </c>
      <c r="BC111" s="85">
        <f t="shared" si="33"/>
        <v>0</v>
      </c>
      <c r="BD111" s="85">
        <f t="shared" si="33"/>
        <v>0</v>
      </c>
      <c r="BE111" s="85">
        <f t="shared" si="33"/>
        <v>0</v>
      </c>
      <c r="BF111" s="85">
        <f t="shared" si="33"/>
        <v>0</v>
      </c>
      <c r="BG111" s="85">
        <f t="shared" si="33"/>
        <v>0</v>
      </c>
      <c r="BH111" s="85">
        <f t="shared" si="33"/>
        <v>0</v>
      </c>
      <c r="BI111" s="85">
        <f t="shared" si="33"/>
        <v>0</v>
      </c>
      <c r="BJ111" s="85">
        <f t="shared" si="33"/>
        <v>0</v>
      </c>
      <c r="BK111" s="85">
        <f t="shared" si="33"/>
        <v>0</v>
      </c>
      <c r="BL111" s="85">
        <f t="shared" si="33"/>
        <v>0</v>
      </c>
      <c r="BM111" s="85">
        <f t="shared" si="33"/>
        <v>0</v>
      </c>
      <c r="BN111" s="85">
        <f t="shared" si="33"/>
        <v>0</v>
      </c>
    </row>
    <row r="112" spans="1:66" s="2" customFormat="1" ht="14.25" customHeight="1" x14ac:dyDescent="0.2">
      <c r="A112" s="107"/>
      <c r="B112" s="69" t="s">
        <v>358</v>
      </c>
      <c r="C112" s="151"/>
      <c r="D112" s="108"/>
      <c r="E112" s="108"/>
      <c r="F112" s="108"/>
      <c r="G112" s="108"/>
      <c r="H112" s="108"/>
      <c r="I112" s="108">
        <v>14000</v>
      </c>
      <c r="J112" s="108">
        <v>102000</v>
      </c>
      <c r="K112" s="108"/>
      <c r="L112" s="108"/>
      <c r="M112" s="108"/>
      <c r="N112" s="108"/>
      <c r="O112" s="108"/>
      <c r="P112" s="108"/>
      <c r="Q112" s="108">
        <v>35000</v>
      </c>
      <c r="R112" s="108">
        <v>35000</v>
      </c>
      <c r="S112" s="108"/>
      <c r="T112" s="108"/>
      <c r="U112" s="108"/>
      <c r="V112" s="108">
        <f>50000+80400</f>
        <v>130400</v>
      </c>
      <c r="W112" s="108">
        <f>50000+80400</f>
        <v>130400</v>
      </c>
      <c r="X112" s="108"/>
      <c r="Y112" s="108"/>
      <c r="Z112" s="108"/>
      <c r="AA112" s="122">
        <f>AF112+AK112+AP112+AU112+AZ112+BE112+BJ112</f>
        <v>0</v>
      </c>
      <c r="AB112" s="122">
        <f>AG112+AL112+AQ112+AV112+BA112+BF112+BK112</f>
        <v>0</v>
      </c>
      <c r="AC112" s="122">
        <f>AH112+AM112+AR112+AW112+BB112+BG112+BL112</f>
        <v>0</v>
      </c>
      <c r="AD112" s="122">
        <f>AI112+AN112+AS112+AX112+BC112+BH112+BM112</f>
        <v>0</v>
      </c>
      <c r="AE112" s="122">
        <f>AJ112+AO112+AT112+AY112+BD112+BI112+BN112</f>
        <v>0</v>
      </c>
      <c r="AF112" s="110">
        <v>0</v>
      </c>
      <c r="AG112" s="110">
        <v>0</v>
      </c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</row>
    <row r="113" spans="1:66" s="2" customFormat="1" ht="18.75" customHeight="1" x14ac:dyDescent="0.2">
      <c r="A113" s="107"/>
      <c r="B113" s="138" t="s">
        <v>359</v>
      </c>
      <c r="C113" s="151"/>
      <c r="D113" s="83">
        <f t="shared" ref="D113:BN113" si="34">SUM(D114:D137)</f>
        <v>0</v>
      </c>
      <c r="E113" s="83">
        <f t="shared" si="34"/>
        <v>0</v>
      </c>
      <c r="F113" s="83">
        <f t="shared" si="34"/>
        <v>0</v>
      </c>
      <c r="G113" s="83">
        <f t="shared" si="34"/>
        <v>0</v>
      </c>
      <c r="H113" s="83">
        <f t="shared" si="34"/>
        <v>0</v>
      </c>
      <c r="I113" s="83">
        <f t="shared" si="34"/>
        <v>9000</v>
      </c>
      <c r="J113" s="83">
        <f t="shared" si="34"/>
        <v>72683.33</v>
      </c>
      <c r="K113" s="83">
        <f t="shared" si="34"/>
        <v>532068.12</v>
      </c>
      <c r="L113" s="83">
        <f t="shared" si="34"/>
        <v>0</v>
      </c>
      <c r="M113" s="83">
        <f t="shared" si="34"/>
        <v>0</v>
      </c>
      <c r="N113" s="83">
        <f t="shared" si="34"/>
        <v>0</v>
      </c>
      <c r="O113" s="83">
        <f>SUM(O114:O137)</f>
        <v>0</v>
      </c>
      <c r="P113" s="83">
        <f>SUM(P114:P137)</f>
        <v>0</v>
      </c>
      <c r="Q113" s="83">
        <f>SUM(Q114:Q137)</f>
        <v>4500</v>
      </c>
      <c r="R113" s="83">
        <f>SUM(R114:R137)</f>
        <v>4500</v>
      </c>
      <c r="S113" s="83">
        <f>SUM(S114:S137)</f>
        <v>0</v>
      </c>
      <c r="T113" s="83">
        <f t="shared" si="34"/>
        <v>0</v>
      </c>
      <c r="U113" s="83">
        <f t="shared" si="34"/>
        <v>0</v>
      </c>
      <c r="V113" s="83">
        <f t="shared" si="34"/>
        <v>0</v>
      </c>
      <c r="W113" s="83">
        <f t="shared" si="34"/>
        <v>0</v>
      </c>
      <c r="X113" s="83">
        <f>SUM(X114:X137)</f>
        <v>0</v>
      </c>
      <c r="Y113" s="83">
        <f t="shared" si="34"/>
        <v>0</v>
      </c>
      <c r="Z113" s="83">
        <f t="shared" si="34"/>
        <v>709.71</v>
      </c>
      <c r="AA113" s="83">
        <f t="shared" si="34"/>
        <v>335000</v>
      </c>
      <c r="AB113" s="83">
        <f t="shared" si="34"/>
        <v>335000</v>
      </c>
      <c r="AC113" s="83">
        <f>SUM(AC114:AC137)</f>
        <v>0</v>
      </c>
      <c r="AD113" s="83">
        <f t="shared" si="34"/>
        <v>70805.34</v>
      </c>
      <c r="AE113" s="83">
        <f t="shared" si="34"/>
        <v>70805.34</v>
      </c>
      <c r="AF113" s="85">
        <f t="shared" si="34"/>
        <v>0</v>
      </c>
      <c r="AG113" s="85">
        <f t="shared" si="34"/>
        <v>0</v>
      </c>
      <c r="AH113" s="85">
        <f>SUM(AH114:AH137)</f>
        <v>0</v>
      </c>
      <c r="AI113" s="85">
        <f t="shared" si="34"/>
        <v>0</v>
      </c>
      <c r="AJ113" s="85">
        <f t="shared" si="34"/>
        <v>0</v>
      </c>
      <c r="AK113" s="85">
        <f t="shared" si="34"/>
        <v>335000</v>
      </c>
      <c r="AL113" s="85">
        <f>SUM(AL114:AL137)</f>
        <v>335000</v>
      </c>
      <c r="AM113" s="85">
        <f>SUM(AM114:AM137)</f>
        <v>0</v>
      </c>
      <c r="AN113" s="85">
        <f t="shared" si="34"/>
        <v>70805.34</v>
      </c>
      <c r="AO113" s="85">
        <f t="shared" si="34"/>
        <v>70805.34</v>
      </c>
      <c r="AP113" s="85">
        <f t="shared" si="34"/>
        <v>0</v>
      </c>
      <c r="AQ113" s="85">
        <f>SUM(AQ114:AQ137)</f>
        <v>0</v>
      </c>
      <c r="AR113" s="85">
        <f>SUM(AR114:AR137)</f>
        <v>0</v>
      </c>
      <c r="AS113" s="85">
        <f t="shared" si="34"/>
        <v>0</v>
      </c>
      <c r="AT113" s="85">
        <f t="shared" si="34"/>
        <v>0</v>
      </c>
      <c r="AU113" s="85">
        <f t="shared" si="34"/>
        <v>0</v>
      </c>
      <c r="AV113" s="85">
        <f>SUM(AV114:AV137)</f>
        <v>0</v>
      </c>
      <c r="AW113" s="85">
        <f>SUM(AW114:AW137)</f>
        <v>0</v>
      </c>
      <c r="AX113" s="85">
        <f t="shared" si="34"/>
        <v>0</v>
      </c>
      <c r="AY113" s="85">
        <f t="shared" si="34"/>
        <v>0</v>
      </c>
      <c r="AZ113" s="85">
        <f t="shared" si="34"/>
        <v>0</v>
      </c>
      <c r="BA113" s="85">
        <f>SUM(BA114:BA137)</f>
        <v>0</v>
      </c>
      <c r="BB113" s="85">
        <f>SUM(BB114:BB137)</f>
        <v>0</v>
      </c>
      <c r="BC113" s="85">
        <f t="shared" si="34"/>
        <v>0</v>
      </c>
      <c r="BD113" s="85">
        <f t="shared" si="34"/>
        <v>0</v>
      </c>
      <c r="BE113" s="85">
        <f t="shared" si="34"/>
        <v>0</v>
      </c>
      <c r="BF113" s="85">
        <f>SUM(BF114:BF137)</f>
        <v>0</v>
      </c>
      <c r="BG113" s="85">
        <f>SUM(BG114:BG137)</f>
        <v>0</v>
      </c>
      <c r="BH113" s="85">
        <f t="shared" si="34"/>
        <v>0</v>
      </c>
      <c r="BI113" s="85">
        <f t="shared" si="34"/>
        <v>0</v>
      </c>
      <c r="BJ113" s="85">
        <f t="shared" si="34"/>
        <v>0</v>
      </c>
      <c r="BK113" s="85">
        <f>SUM(BK114:BK137)</f>
        <v>0</v>
      </c>
      <c r="BL113" s="85">
        <f>SUM(BL114:BL137)</f>
        <v>0</v>
      </c>
      <c r="BM113" s="85">
        <f t="shared" si="34"/>
        <v>0</v>
      </c>
      <c r="BN113" s="85">
        <f t="shared" si="34"/>
        <v>0</v>
      </c>
    </row>
    <row r="114" spans="1:66" s="2" customFormat="1" ht="14.25" customHeight="1" x14ac:dyDescent="0.2">
      <c r="A114" s="107"/>
      <c r="B114" s="97" t="s">
        <v>327</v>
      </c>
      <c r="C114" s="151"/>
      <c r="D114" s="108"/>
      <c r="E114" s="108"/>
      <c r="F114" s="108"/>
      <c r="G114" s="108"/>
      <c r="H114" s="108"/>
      <c r="I114" s="108"/>
      <c r="J114" s="108"/>
      <c r="K114" s="108">
        <v>0</v>
      </c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22">
        <f>AF114+AK114+AP114+AU114+AZ114+BE114+BJ114</f>
        <v>0</v>
      </c>
      <c r="AB114" s="122">
        <f>AG114+AL114+AQ114+AV114+BA114+BF114+BK114</f>
        <v>0</v>
      </c>
      <c r="AC114" s="122">
        <f>AH114+AM114+AR114+AW114+BB114+BG114+BL114</f>
        <v>0</v>
      </c>
      <c r="AD114" s="122">
        <f>AI114+AN114+AS114+AX114+BC114+BH114+BM114</f>
        <v>0</v>
      </c>
      <c r="AE114" s="122">
        <f>AJ114+AO114+AT114+AY114+BD114+BI114+BN114</f>
        <v>0</v>
      </c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</row>
    <row r="115" spans="1:66" s="2" customFormat="1" ht="14.25" customHeight="1" x14ac:dyDescent="0.2">
      <c r="A115" s="107"/>
      <c r="B115" s="97" t="s">
        <v>328</v>
      </c>
      <c r="C115" s="151"/>
      <c r="D115" s="108"/>
      <c r="E115" s="108"/>
      <c r="F115" s="108"/>
      <c r="G115" s="108"/>
      <c r="H115" s="108"/>
      <c r="I115" s="108"/>
      <c r="J115" s="108"/>
      <c r="K115" s="108">
        <v>0</v>
      </c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22">
        <f t="shared" ref="AA115:AE134" si="35">AF115+AK115+AP115+AU115+AZ115+BE115+BJ115</f>
        <v>0</v>
      </c>
      <c r="AB115" s="122">
        <f t="shared" si="35"/>
        <v>0</v>
      </c>
      <c r="AC115" s="122">
        <f t="shared" si="35"/>
        <v>0</v>
      </c>
      <c r="AD115" s="122">
        <f t="shared" si="35"/>
        <v>0</v>
      </c>
      <c r="AE115" s="122">
        <f t="shared" si="35"/>
        <v>0</v>
      </c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</row>
    <row r="116" spans="1:66" s="2" customFormat="1" ht="14.25" customHeight="1" x14ac:dyDescent="0.2">
      <c r="A116" s="107"/>
      <c r="B116" s="97" t="s">
        <v>360</v>
      </c>
      <c r="C116" s="151"/>
      <c r="D116" s="108"/>
      <c r="E116" s="108"/>
      <c r="F116" s="108"/>
      <c r="G116" s="108"/>
      <c r="H116" s="108"/>
      <c r="I116" s="108"/>
      <c r="J116" s="108"/>
      <c r="K116" s="108">
        <v>0</v>
      </c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22">
        <f t="shared" si="35"/>
        <v>0</v>
      </c>
      <c r="AB116" s="122">
        <f t="shared" si="35"/>
        <v>0</v>
      </c>
      <c r="AC116" s="122">
        <f t="shared" si="35"/>
        <v>0</v>
      </c>
      <c r="AD116" s="122">
        <f t="shared" si="35"/>
        <v>0</v>
      </c>
      <c r="AE116" s="122">
        <f t="shared" si="35"/>
        <v>0</v>
      </c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</row>
    <row r="117" spans="1:66" s="2" customFormat="1" ht="14.25" customHeight="1" x14ac:dyDescent="0.2">
      <c r="A117" s="107"/>
      <c r="B117" s="97" t="s">
        <v>361</v>
      </c>
      <c r="C117" s="151"/>
      <c r="D117" s="108"/>
      <c r="E117" s="108"/>
      <c r="F117" s="108"/>
      <c r="G117" s="108"/>
      <c r="H117" s="108"/>
      <c r="I117" s="108"/>
      <c r="J117" s="108"/>
      <c r="K117" s="108">
        <v>0</v>
      </c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22">
        <f t="shared" si="35"/>
        <v>0</v>
      </c>
      <c r="AB117" s="122">
        <f t="shared" si="35"/>
        <v>0</v>
      </c>
      <c r="AC117" s="122">
        <f t="shared" si="35"/>
        <v>0</v>
      </c>
      <c r="AD117" s="122">
        <f t="shared" si="35"/>
        <v>0</v>
      </c>
      <c r="AE117" s="122">
        <f t="shared" si="35"/>
        <v>0</v>
      </c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</row>
    <row r="118" spans="1:66" s="2" customFormat="1" ht="14.25" customHeight="1" x14ac:dyDescent="0.2">
      <c r="A118" s="107"/>
      <c r="B118" s="97" t="s">
        <v>362</v>
      </c>
      <c r="C118" s="151"/>
      <c r="D118" s="108"/>
      <c r="E118" s="108"/>
      <c r="F118" s="108"/>
      <c r="G118" s="108"/>
      <c r="H118" s="108"/>
      <c r="I118" s="108"/>
      <c r="J118" s="108"/>
      <c r="K118" s="108">
        <v>0</v>
      </c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22">
        <f t="shared" si="35"/>
        <v>0</v>
      </c>
      <c r="AB118" s="122">
        <f t="shared" si="35"/>
        <v>0</v>
      </c>
      <c r="AC118" s="122">
        <f t="shared" si="35"/>
        <v>0</v>
      </c>
      <c r="AD118" s="122">
        <f t="shared" si="35"/>
        <v>0</v>
      </c>
      <c r="AE118" s="122">
        <f t="shared" si="35"/>
        <v>0</v>
      </c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</row>
    <row r="119" spans="1:66" s="2" customFormat="1" ht="14.25" customHeight="1" x14ac:dyDescent="0.2">
      <c r="A119" s="107"/>
      <c r="B119" s="97" t="s">
        <v>363</v>
      </c>
      <c r="C119" s="151"/>
      <c r="D119" s="108"/>
      <c r="E119" s="108"/>
      <c r="F119" s="108"/>
      <c r="G119" s="108"/>
      <c r="H119" s="108"/>
      <c r="I119" s="108"/>
      <c r="J119" s="108">
        <v>1484</v>
      </c>
      <c r="K119" s="108">
        <v>9450</v>
      </c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22">
        <f t="shared" si="35"/>
        <v>0</v>
      </c>
      <c r="AB119" s="122">
        <f t="shared" si="35"/>
        <v>0</v>
      </c>
      <c r="AC119" s="122">
        <f t="shared" si="35"/>
        <v>0</v>
      </c>
      <c r="AD119" s="122">
        <f t="shared" si="35"/>
        <v>0</v>
      </c>
      <c r="AE119" s="122">
        <f t="shared" si="35"/>
        <v>0</v>
      </c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</row>
    <row r="120" spans="1:66" s="2" customFormat="1" ht="14.25" customHeight="1" x14ac:dyDescent="0.2">
      <c r="A120" s="107"/>
      <c r="B120" s="97" t="s">
        <v>364</v>
      </c>
      <c r="C120" s="151"/>
      <c r="D120" s="108"/>
      <c r="E120" s="108"/>
      <c r="F120" s="108"/>
      <c r="G120" s="108"/>
      <c r="H120" s="108"/>
      <c r="I120" s="108"/>
      <c r="J120" s="108"/>
      <c r="K120" s="108">
        <v>0</v>
      </c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22">
        <f t="shared" si="35"/>
        <v>0</v>
      </c>
      <c r="AB120" s="122">
        <f t="shared" si="35"/>
        <v>0</v>
      </c>
      <c r="AC120" s="122">
        <f t="shared" si="35"/>
        <v>0</v>
      </c>
      <c r="AD120" s="122">
        <f t="shared" si="35"/>
        <v>0</v>
      </c>
      <c r="AE120" s="122">
        <f t="shared" si="35"/>
        <v>0</v>
      </c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</row>
    <row r="121" spans="1:66" s="2" customFormat="1" ht="14.25" customHeight="1" x14ac:dyDescent="0.2">
      <c r="A121" s="107"/>
      <c r="B121" s="69" t="s">
        <v>344</v>
      </c>
      <c r="C121" s="151"/>
      <c r="D121" s="108"/>
      <c r="E121" s="108"/>
      <c r="F121" s="108"/>
      <c r="G121" s="108"/>
      <c r="H121" s="108"/>
      <c r="I121" s="108"/>
      <c r="J121" s="108"/>
      <c r="K121" s="108">
        <v>5120</v>
      </c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22">
        <f t="shared" si="35"/>
        <v>0</v>
      </c>
      <c r="AB121" s="122">
        <f t="shared" si="35"/>
        <v>0</v>
      </c>
      <c r="AC121" s="122">
        <f t="shared" si="35"/>
        <v>0</v>
      </c>
      <c r="AD121" s="122">
        <f t="shared" si="35"/>
        <v>0</v>
      </c>
      <c r="AE121" s="122">
        <f t="shared" si="35"/>
        <v>0</v>
      </c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</row>
    <row r="122" spans="1:66" s="2" customFormat="1" ht="14.25" customHeight="1" x14ac:dyDescent="0.2">
      <c r="A122" s="107"/>
      <c r="B122" s="97" t="s">
        <v>365</v>
      </c>
      <c r="C122" s="151"/>
      <c r="D122" s="108"/>
      <c r="E122" s="108"/>
      <c r="F122" s="108"/>
      <c r="G122" s="108"/>
      <c r="H122" s="108"/>
      <c r="I122" s="108"/>
      <c r="J122" s="108"/>
      <c r="K122" s="108">
        <v>0</v>
      </c>
      <c r="L122" s="108"/>
      <c r="M122" s="108"/>
      <c r="N122" s="108"/>
      <c r="O122" s="108"/>
      <c r="P122" s="108"/>
      <c r="Q122" s="108">
        <v>0</v>
      </c>
      <c r="R122" s="108">
        <v>0</v>
      </c>
      <c r="S122" s="108"/>
      <c r="T122" s="108"/>
      <c r="U122" s="108"/>
      <c r="V122" s="108"/>
      <c r="W122" s="108"/>
      <c r="X122" s="108"/>
      <c r="Y122" s="108"/>
      <c r="Z122" s="108"/>
      <c r="AA122" s="122">
        <f t="shared" si="35"/>
        <v>0</v>
      </c>
      <c r="AB122" s="122">
        <f t="shared" si="35"/>
        <v>0</v>
      </c>
      <c r="AC122" s="122">
        <f t="shared" si="35"/>
        <v>0</v>
      </c>
      <c r="AD122" s="122">
        <f t="shared" si="35"/>
        <v>0</v>
      </c>
      <c r="AE122" s="122">
        <f t="shared" si="35"/>
        <v>0</v>
      </c>
      <c r="AF122" s="110">
        <v>0</v>
      </c>
      <c r="AG122" s="110">
        <v>0</v>
      </c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</row>
    <row r="123" spans="1:66" s="2" customFormat="1" ht="14.25" customHeight="1" x14ac:dyDescent="0.2">
      <c r="A123" s="107"/>
      <c r="B123" s="97" t="s">
        <v>366</v>
      </c>
      <c r="C123" s="151"/>
      <c r="D123" s="108"/>
      <c r="E123" s="108"/>
      <c r="F123" s="108"/>
      <c r="G123" s="108"/>
      <c r="H123" s="108"/>
      <c r="I123" s="108"/>
      <c r="J123" s="108">
        <v>3669.33</v>
      </c>
      <c r="K123" s="108">
        <v>0</v>
      </c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>
        <v>709.71</v>
      </c>
      <c r="AA123" s="122">
        <f t="shared" si="35"/>
        <v>0</v>
      </c>
      <c r="AB123" s="122">
        <f t="shared" si="35"/>
        <v>0</v>
      </c>
      <c r="AC123" s="122">
        <f t="shared" si="35"/>
        <v>0</v>
      </c>
      <c r="AD123" s="122">
        <f t="shared" si="35"/>
        <v>0</v>
      </c>
      <c r="AE123" s="122">
        <f t="shared" si="35"/>
        <v>0</v>
      </c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</row>
    <row r="124" spans="1:66" s="2" customFormat="1" ht="14.25" customHeight="1" x14ac:dyDescent="0.2">
      <c r="A124" s="107"/>
      <c r="B124" s="97" t="s">
        <v>367</v>
      </c>
      <c r="C124" s="151"/>
      <c r="D124" s="108"/>
      <c r="E124" s="108"/>
      <c r="F124" s="108"/>
      <c r="G124" s="108"/>
      <c r="H124" s="108"/>
      <c r="I124" s="108"/>
      <c r="J124" s="108"/>
      <c r="K124" s="108">
        <v>0</v>
      </c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22">
        <f t="shared" si="35"/>
        <v>0</v>
      </c>
      <c r="AB124" s="122">
        <f t="shared" si="35"/>
        <v>0</v>
      </c>
      <c r="AC124" s="122">
        <f t="shared" si="35"/>
        <v>0</v>
      </c>
      <c r="AD124" s="122">
        <f t="shared" si="35"/>
        <v>0</v>
      </c>
      <c r="AE124" s="122">
        <f t="shared" si="35"/>
        <v>0</v>
      </c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</row>
    <row r="125" spans="1:66" s="2" customFormat="1" ht="14.25" customHeight="1" x14ac:dyDescent="0.2">
      <c r="A125" s="107"/>
      <c r="B125" s="97" t="s">
        <v>368</v>
      </c>
      <c r="C125" s="151"/>
      <c r="D125" s="108"/>
      <c r="E125" s="108"/>
      <c r="F125" s="108"/>
      <c r="G125" s="108"/>
      <c r="H125" s="108"/>
      <c r="I125" s="108">
        <v>6000</v>
      </c>
      <c r="J125" s="108">
        <v>67530</v>
      </c>
      <c r="K125" s="108">
        <v>0</v>
      </c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22">
        <f t="shared" si="35"/>
        <v>0</v>
      </c>
      <c r="AB125" s="122">
        <f t="shared" si="35"/>
        <v>0</v>
      </c>
      <c r="AC125" s="122">
        <f t="shared" si="35"/>
        <v>0</v>
      </c>
      <c r="AD125" s="122">
        <f t="shared" si="35"/>
        <v>0</v>
      </c>
      <c r="AE125" s="122">
        <f t="shared" si="35"/>
        <v>0</v>
      </c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</row>
    <row r="126" spans="1:66" s="2" customFormat="1" ht="14.25" customHeight="1" x14ac:dyDescent="0.2">
      <c r="A126" s="107"/>
      <c r="B126" s="97" t="s">
        <v>369</v>
      </c>
      <c r="C126" s="151"/>
      <c r="D126" s="108"/>
      <c r="E126" s="108"/>
      <c r="F126" s="108"/>
      <c r="G126" s="108"/>
      <c r="H126" s="108"/>
      <c r="I126" s="108"/>
      <c r="J126" s="108"/>
      <c r="K126" s="108">
        <v>517498.12</v>
      </c>
      <c r="L126" s="108"/>
      <c r="M126" s="108"/>
      <c r="N126" s="108"/>
      <c r="O126" s="108"/>
      <c r="P126" s="108"/>
      <c r="Q126" s="108">
        <v>0</v>
      </c>
      <c r="R126" s="108">
        <v>0</v>
      </c>
      <c r="S126" s="108"/>
      <c r="T126" s="108"/>
      <c r="U126" s="108"/>
      <c r="V126" s="108"/>
      <c r="W126" s="108"/>
      <c r="X126" s="108"/>
      <c r="Y126" s="108"/>
      <c r="Z126" s="108"/>
      <c r="AA126" s="122">
        <f t="shared" si="35"/>
        <v>335000</v>
      </c>
      <c r="AB126" s="122">
        <f t="shared" si="35"/>
        <v>335000</v>
      </c>
      <c r="AC126" s="122">
        <f t="shared" si="35"/>
        <v>0</v>
      </c>
      <c r="AD126" s="122">
        <f t="shared" si="35"/>
        <v>70805.34</v>
      </c>
      <c r="AE126" s="122">
        <f t="shared" si="35"/>
        <v>70805.34</v>
      </c>
      <c r="AF126" s="110"/>
      <c r="AG126" s="110"/>
      <c r="AH126" s="110"/>
      <c r="AI126" s="110"/>
      <c r="AJ126" s="110"/>
      <c r="AK126" s="110">
        <v>335000</v>
      </c>
      <c r="AL126" s="110">
        <v>335000</v>
      </c>
      <c r="AM126" s="110"/>
      <c r="AN126" s="110">
        <v>70805.34</v>
      </c>
      <c r="AO126" s="110">
        <f>54382+16423.34</f>
        <v>70805.34</v>
      </c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</row>
    <row r="127" spans="1:66" s="2" customFormat="1" ht="14.25" customHeight="1" x14ac:dyDescent="0.2">
      <c r="A127" s="107"/>
      <c r="B127" s="97" t="s">
        <v>171</v>
      </c>
      <c r="C127" s="151"/>
      <c r="D127" s="108"/>
      <c r="E127" s="108"/>
      <c r="F127" s="108"/>
      <c r="G127" s="108"/>
      <c r="H127" s="108"/>
      <c r="I127" s="108"/>
      <c r="J127" s="108"/>
      <c r="K127" s="108">
        <v>0</v>
      </c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22">
        <f t="shared" si="35"/>
        <v>0</v>
      </c>
      <c r="AB127" s="122">
        <f t="shared" si="35"/>
        <v>0</v>
      </c>
      <c r="AC127" s="122">
        <f t="shared" si="35"/>
        <v>0</v>
      </c>
      <c r="AD127" s="122">
        <f t="shared" si="35"/>
        <v>0</v>
      </c>
      <c r="AE127" s="122">
        <f t="shared" si="35"/>
        <v>0</v>
      </c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</row>
    <row r="128" spans="1:66" s="2" customFormat="1" ht="14.25" customHeight="1" x14ac:dyDescent="0.2">
      <c r="A128" s="107"/>
      <c r="B128" s="97" t="s">
        <v>370</v>
      </c>
      <c r="C128" s="151"/>
      <c r="D128" s="108"/>
      <c r="E128" s="108"/>
      <c r="F128" s="108"/>
      <c r="G128" s="108"/>
      <c r="H128" s="108"/>
      <c r="I128" s="108"/>
      <c r="J128" s="108"/>
      <c r="K128" s="108">
        <v>0</v>
      </c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22">
        <f t="shared" si="35"/>
        <v>0</v>
      </c>
      <c r="AB128" s="122">
        <f t="shared" si="35"/>
        <v>0</v>
      </c>
      <c r="AC128" s="122">
        <f t="shared" si="35"/>
        <v>0</v>
      </c>
      <c r="AD128" s="122">
        <f t="shared" si="35"/>
        <v>0</v>
      </c>
      <c r="AE128" s="122">
        <f t="shared" si="35"/>
        <v>0</v>
      </c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</row>
    <row r="129" spans="1:226" s="2" customFormat="1" ht="14.25" customHeight="1" x14ac:dyDescent="0.2">
      <c r="A129" s="107"/>
      <c r="B129" s="97" t="s">
        <v>371</v>
      </c>
      <c r="C129" s="151"/>
      <c r="D129" s="108"/>
      <c r="E129" s="108"/>
      <c r="F129" s="108"/>
      <c r="G129" s="108"/>
      <c r="H129" s="108"/>
      <c r="I129" s="108"/>
      <c r="J129" s="108"/>
      <c r="K129" s="108">
        <v>0</v>
      </c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22">
        <f t="shared" si="35"/>
        <v>0</v>
      </c>
      <c r="AB129" s="122">
        <f t="shared" si="35"/>
        <v>0</v>
      </c>
      <c r="AC129" s="122">
        <f t="shared" si="35"/>
        <v>0</v>
      </c>
      <c r="AD129" s="122">
        <f t="shared" si="35"/>
        <v>0</v>
      </c>
      <c r="AE129" s="122">
        <f t="shared" si="35"/>
        <v>0</v>
      </c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</row>
    <row r="130" spans="1:226" s="2" customFormat="1" ht="14.25" customHeight="1" x14ac:dyDescent="0.2">
      <c r="A130" s="107"/>
      <c r="B130" s="97" t="s">
        <v>372</v>
      </c>
      <c r="C130" s="151"/>
      <c r="D130" s="108"/>
      <c r="E130" s="108"/>
      <c r="F130" s="108"/>
      <c r="G130" s="108"/>
      <c r="H130" s="108"/>
      <c r="I130" s="108"/>
      <c r="J130" s="108"/>
      <c r="K130" s="108">
        <v>0</v>
      </c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22">
        <f t="shared" si="35"/>
        <v>0</v>
      </c>
      <c r="AB130" s="122">
        <f t="shared" si="35"/>
        <v>0</v>
      </c>
      <c r="AC130" s="122">
        <f t="shared" si="35"/>
        <v>0</v>
      </c>
      <c r="AD130" s="122">
        <f t="shared" si="35"/>
        <v>0</v>
      </c>
      <c r="AE130" s="122">
        <f t="shared" si="35"/>
        <v>0</v>
      </c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</row>
    <row r="131" spans="1:226" s="2" customFormat="1" ht="14.25" customHeight="1" x14ac:dyDescent="0.2">
      <c r="A131" s="107"/>
      <c r="B131" s="97" t="s">
        <v>172</v>
      </c>
      <c r="C131" s="151"/>
      <c r="D131" s="108"/>
      <c r="E131" s="108"/>
      <c r="F131" s="108"/>
      <c r="G131" s="108"/>
      <c r="H131" s="108"/>
      <c r="I131" s="108">
        <v>3000</v>
      </c>
      <c r="J131" s="108"/>
      <c r="K131" s="108">
        <v>0</v>
      </c>
      <c r="L131" s="108"/>
      <c r="M131" s="108"/>
      <c r="N131" s="108"/>
      <c r="O131" s="108"/>
      <c r="P131" s="108"/>
      <c r="Q131" s="108">
        <v>4500</v>
      </c>
      <c r="R131" s="108">
        <v>4500</v>
      </c>
      <c r="S131" s="108"/>
      <c r="T131" s="108"/>
      <c r="U131" s="108"/>
      <c r="V131" s="108"/>
      <c r="W131" s="108"/>
      <c r="X131" s="108"/>
      <c r="Y131" s="108"/>
      <c r="Z131" s="108"/>
      <c r="AA131" s="122">
        <f t="shared" si="35"/>
        <v>0</v>
      </c>
      <c r="AB131" s="122">
        <f t="shared" si="35"/>
        <v>0</v>
      </c>
      <c r="AC131" s="122">
        <f t="shared" si="35"/>
        <v>0</v>
      </c>
      <c r="AD131" s="122">
        <f t="shared" si="35"/>
        <v>0</v>
      </c>
      <c r="AE131" s="122">
        <f t="shared" si="35"/>
        <v>0</v>
      </c>
      <c r="AF131" s="110">
        <v>0</v>
      </c>
      <c r="AG131" s="110">
        <v>0</v>
      </c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</row>
    <row r="132" spans="1:226" s="2" customFormat="1" ht="14.25" customHeight="1" x14ac:dyDescent="0.2">
      <c r="A132" s="107"/>
      <c r="B132" s="97" t="s">
        <v>373</v>
      </c>
      <c r="C132" s="151"/>
      <c r="D132" s="108"/>
      <c r="E132" s="108"/>
      <c r="F132" s="108"/>
      <c r="G132" s="108"/>
      <c r="H132" s="108"/>
      <c r="I132" s="108"/>
      <c r="J132" s="108"/>
      <c r="K132" s="108">
        <v>0</v>
      </c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22">
        <f t="shared" si="35"/>
        <v>0</v>
      </c>
      <c r="AB132" s="122">
        <f t="shared" si="35"/>
        <v>0</v>
      </c>
      <c r="AC132" s="122">
        <f t="shared" si="35"/>
        <v>0</v>
      </c>
      <c r="AD132" s="122">
        <f t="shared" si="35"/>
        <v>0</v>
      </c>
      <c r="AE132" s="122">
        <f t="shared" si="35"/>
        <v>0</v>
      </c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</row>
    <row r="133" spans="1:226" s="2" customFormat="1" ht="30.75" customHeight="1" x14ac:dyDescent="0.2">
      <c r="A133" s="132"/>
      <c r="B133" s="53" t="s">
        <v>374</v>
      </c>
      <c r="C133" s="151"/>
      <c r="D133" s="108"/>
      <c r="E133" s="108"/>
      <c r="F133" s="108"/>
      <c r="G133" s="108"/>
      <c r="H133" s="108"/>
      <c r="I133" s="108"/>
      <c r="J133" s="108"/>
      <c r="K133" s="108">
        <v>0</v>
      </c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22">
        <f t="shared" si="35"/>
        <v>0</v>
      </c>
      <c r="AB133" s="122">
        <f t="shared" si="35"/>
        <v>0</v>
      </c>
      <c r="AC133" s="122">
        <f t="shared" si="35"/>
        <v>0</v>
      </c>
      <c r="AD133" s="122">
        <f t="shared" si="35"/>
        <v>0</v>
      </c>
      <c r="AE133" s="122">
        <f t="shared" si="35"/>
        <v>0</v>
      </c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</row>
    <row r="134" spans="1:226" s="2" customFormat="1" ht="37.5" customHeight="1" x14ac:dyDescent="0.2">
      <c r="A134" s="132"/>
      <c r="B134" s="53" t="s">
        <v>375</v>
      </c>
      <c r="C134" s="151"/>
      <c r="D134" s="108"/>
      <c r="E134" s="108"/>
      <c r="F134" s="108"/>
      <c r="G134" s="108"/>
      <c r="H134" s="108"/>
      <c r="I134" s="108"/>
      <c r="J134" s="108"/>
      <c r="K134" s="108">
        <v>0</v>
      </c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22">
        <f t="shared" si="35"/>
        <v>0</v>
      </c>
      <c r="AB134" s="122">
        <f t="shared" si="35"/>
        <v>0</v>
      </c>
      <c r="AC134" s="122">
        <f t="shared" si="35"/>
        <v>0</v>
      </c>
      <c r="AD134" s="122">
        <f t="shared" si="35"/>
        <v>0</v>
      </c>
      <c r="AE134" s="122">
        <f t="shared" si="35"/>
        <v>0</v>
      </c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</row>
    <row r="135" spans="1:226" s="2" customFormat="1" ht="20.25" customHeight="1" x14ac:dyDescent="0.2">
      <c r="A135" s="132"/>
      <c r="B135" s="53" t="s">
        <v>376</v>
      </c>
      <c r="C135" s="151"/>
      <c r="D135" s="108"/>
      <c r="E135" s="108"/>
      <c r="F135" s="108"/>
      <c r="G135" s="108"/>
      <c r="H135" s="108"/>
      <c r="I135" s="108"/>
      <c r="J135" s="108"/>
      <c r="K135" s="108">
        <v>0</v>
      </c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22">
        <f t="shared" ref="AA135:AE137" si="36">AF135+AK135+AP135+AU135+AZ135+BE135+BJ135</f>
        <v>0</v>
      </c>
      <c r="AB135" s="122">
        <f t="shared" si="36"/>
        <v>0</v>
      </c>
      <c r="AC135" s="122">
        <f t="shared" si="36"/>
        <v>0</v>
      </c>
      <c r="AD135" s="122">
        <f t="shared" si="36"/>
        <v>0</v>
      </c>
      <c r="AE135" s="122">
        <f t="shared" si="36"/>
        <v>0</v>
      </c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</row>
    <row r="136" spans="1:226" s="2" customFormat="1" ht="12" customHeight="1" x14ac:dyDescent="0.2">
      <c r="A136" s="132"/>
      <c r="B136" s="53"/>
      <c r="C136" s="151"/>
      <c r="D136" s="108"/>
      <c r="E136" s="108"/>
      <c r="F136" s="108"/>
      <c r="G136" s="108"/>
      <c r="H136" s="108"/>
      <c r="I136" s="108"/>
      <c r="J136" s="108"/>
      <c r="K136" s="108">
        <v>0</v>
      </c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22">
        <f t="shared" si="36"/>
        <v>0</v>
      </c>
      <c r="AB136" s="122">
        <f t="shared" si="36"/>
        <v>0</v>
      </c>
      <c r="AC136" s="122">
        <f t="shared" si="36"/>
        <v>0</v>
      </c>
      <c r="AD136" s="122">
        <f t="shared" si="36"/>
        <v>0</v>
      </c>
      <c r="AE136" s="122">
        <f t="shared" si="36"/>
        <v>0</v>
      </c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</row>
    <row r="137" spans="1:226" s="2" customFormat="1" ht="12" customHeight="1" x14ac:dyDescent="0.2">
      <c r="A137" s="132"/>
      <c r="B137" s="53"/>
      <c r="C137" s="156"/>
      <c r="D137" s="108"/>
      <c r="E137" s="108"/>
      <c r="F137" s="108"/>
      <c r="G137" s="108"/>
      <c r="H137" s="108"/>
      <c r="I137" s="108"/>
      <c r="J137" s="108"/>
      <c r="K137" s="108">
        <v>0</v>
      </c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22">
        <f t="shared" si="36"/>
        <v>0</v>
      </c>
      <c r="AB137" s="122">
        <f t="shared" si="36"/>
        <v>0</v>
      </c>
      <c r="AC137" s="122">
        <f t="shared" si="36"/>
        <v>0</v>
      </c>
      <c r="AD137" s="122">
        <f t="shared" si="36"/>
        <v>0</v>
      </c>
      <c r="AE137" s="122">
        <f t="shared" si="36"/>
        <v>0</v>
      </c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110"/>
      <c r="BL137" s="110"/>
      <c r="BM137" s="110"/>
      <c r="BN137" s="110"/>
    </row>
    <row r="138" spans="1:226" s="2" customFormat="1" ht="21.75" customHeight="1" x14ac:dyDescent="0.2">
      <c r="A138" s="70" t="s">
        <v>196</v>
      </c>
      <c r="B138" s="111" t="s">
        <v>377</v>
      </c>
      <c r="C138" s="75">
        <v>227</v>
      </c>
      <c r="D138" s="33">
        <f>SUM(D139:D140)</f>
        <v>0</v>
      </c>
      <c r="E138" s="33">
        <f>SUM(E139:E140)</f>
        <v>0</v>
      </c>
      <c r="F138" s="33">
        <f>SUM(F139:F140)</f>
        <v>0</v>
      </c>
      <c r="G138" s="33">
        <f>SUM(G139:G140)</f>
        <v>0</v>
      </c>
      <c r="H138" s="33">
        <f>SUM(H139:H140)</f>
        <v>0</v>
      </c>
      <c r="I138" s="33">
        <f t="shared" ref="I138:BN138" si="37">SUM(I139:I140)</f>
        <v>0</v>
      </c>
      <c r="J138" s="33">
        <f t="shared" si="37"/>
        <v>0</v>
      </c>
      <c r="K138" s="33">
        <f t="shared" si="37"/>
        <v>0</v>
      </c>
      <c r="L138" s="33">
        <f t="shared" si="37"/>
        <v>0</v>
      </c>
      <c r="M138" s="33">
        <f t="shared" si="37"/>
        <v>0</v>
      </c>
      <c r="N138" s="33">
        <f t="shared" si="37"/>
        <v>0</v>
      </c>
      <c r="O138" s="33">
        <f>SUM(O139:O140)</f>
        <v>0</v>
      </c>
      <c r="P138" s="33">
        <f>SUM(P139:P140)</f>
        <v>0</v>
      </c>
      <c r="Q138" s="33">
        <f>SUM(Q139:Q140)</f>
        <v>0</v>
      </c>
      <c r="R138" s="33">
        <f>SUM(R139:R140)</f>
        <v>0</v>
      </c>
      <c r="S138" s="33">
        <f>SUM(S139:S140)</f>
        <v>0</v>
      </c>
      <c r="T138" s="33">
        <f t="shared" si="37"/>
        <v>0</v>
      </c>
      <c r="U138" s="33">
        <f t="shared" si="37"/>
        <v>0</v>
      </c>
      <c r="V138" s="33">
        <f t="shared" si="37"/>
        <v>0</v>
      </c>
      <c r="W138" s="33">
        <f t="shared" si="37"/>
        <v>0</v>
      </c>
      <c r="X138" s="33">
        <f>SUM(X139:X140)</f>
        <v>0</v>
      </c>
      <c r="Y138" s="33">
        <f t="shared" si="37"/>
        <v>0</v>
      </c>
      <c r="Z138" s="33">
        <f t="shared" si="37"/>
        <v>0</v>
      </c>
      <c r="AA138" s="33">
        <f t="shared" si="37"/>
        <v>0</v>
      </c>
      <c r="AB138" s="33">
        <f t="shared" si="37"/>
        <v>0</v>
      </c>
      <c r="AC138" s="33">
        <f>SUM(AC139:AC140)</f>
        <v>0</v>
      </c>
      <c r="AD138" s="33">
        <f t="shared" si="37"/>
        <v>0</v>
      </c>
      <c r="AE138" s="33">
        <f t="shared" si="37"/>
        <v>0</v>
      </c>
      <c r="AF138" s="35">
        <f>SUM(AF139:AF140)</f>
        <v>0</v>
      </c>
      <c r="AG138" s="35">
        <f>SUM(AG139:AG140)</f>
        <v>0</v>
      </c>
      <c r="AH138" s="35">
        <f>SUM(AH139:AH140)</f>
        <v>0</v>
      </c>
      <c r="AI138" s="35">
        <f t="shared" si="37"/>
        <v>0</v>
      </c>
      <c r="AJ138" s="35">
        <f t="shared" si="37"/>
        <v>0</v>
      </c>
      <c r="AK138" s="35">
        <f>SUM(AK139:AK140)</f>
        <v>0</v>
      </c>
      <c r="AL138" s="35">
        <f>SUM(AL139:AL140)</f>
        <v>0</v>
      </c>
      <c r="AM138" s="35">
        <f>SUM(AM139:AM140)</f>
        <v>0</v>
      </c>
      <c r="AN138" s="35">
        <f t="shared" si="37"/>
        <v>0</v>
      </c>
      <c r="AO138" s="35">
        <f t="shared" si="37"/>
        <v>0</v>
      </c>
      <c r="AP138" s="35">
        <f>SUM(AP139:AP140)</f>
        <v>0</v>
      </c>
      <c r="AQ138" s="35">
        <f>SUM(AQ139:AQ140)</f>
        <v>0</v>
      </c>
      <c r="AR138" s="35">
        <f>SUM(AR139:AR140)</f>
        <v>0</v>
      </c>
      <c r="AS138" s="35">
        <f t="shared" si="37"/>
        <v>0</v>
      </c>
      <c r="AT138" s="35">
        <f t="shared" si="37"/>
        <v>0</v>
      </c>
      <c r="AU138" s="35">
        <f t="shared" si="37"/>
        <v>0</v>
      </c>
      <c r="AV138" s="35">
        <f t="shared" si="37"/>
        <v>0</v>
      </c>
      <c r="AW138" s="35">
        <f>SUM(AW139:AW140)</f>
        <v>0</v>
      </c>
      <c r="AX138" s="35">
        <f t="shared" si="37"/>
        <v>0</v>
      </c>
      <c r="AY138" s="35">
        <f t="shared" si="37"/>
        <v>0</v>
      </c>
      <c r="AZ138" s="35">
        <f t="shared" si="37"/>
        <v>0</v>
      </c>
      <c r="BA138" s="35">
        <f t="shared" si="37"/>
        <v>0</v>
      </c>
      <c r="BB138" s="35">
        <f>SUM(BB139:BB140)</f>
        <v>0</v>
      </c>
      <c r="BC138" s="35">
        <f t="shared" si="37"/>
        <v>0</v>
      </c>
      <c r="BD138" s="35">
        <f t="shared" si="37"/>
        <v>0</v>
      </c>
      <c r="BE138" s="35">
        <f t="shared" si="37"/>
        <v>0</v>
      </c>
      <c r="BF138" s="35">
        <f t="shared" si="37"/>
        <v>0</v>
      </c>
      <c r="BG138" s="35">
        <f>SUM(BG139:BG140)</f>
        <v>0</v>
      </c>
      <c r="BH138" s="35">
        <f t="shared" si="37"/>
        <v>0</v>
      </c>
      <c r="BI138" s="35">
        <f t="shared" si="37"/>
        <v>0</v>
      </c>
      <c r="BJ138" s="35">
        <f t="shared" si="37"/>
        <v>0</v>
      </c>
      <c r="BK138" s="35">
        <f t="shared" si="37"/>
        <v>0</v>
      </c>
      <c r="BL138" s="35">
        <f>SUM(BL139:BL140)</f>
        <v>0</v>
      </c>
      <c r="BM138" s="35">
        <f t="shared" si="37"/>
        <v>0</v>
      </c>
      <c r="BN138" s="35">
        <f t="shared" si="37"/>
        <v>0</v>
      </c>
    </row>
    <row r="139" spans="1:226" s="2" customFormat="1" ht="21.75" customHeight="1" x14ac:dyDescent="0.2">
      <c r="A139" s="70"/>
      <c r="B139" s="129" t="s">
        <v>378</v>
      </c>
      <c r="C139" s="150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125">
        <f t="shared" ref="AA139:AE141" si="38">AF139+AK139+AP139+AU139+AZ139+BE139+BJ139</f>
        <v>0</v>
      </c>
      <c r="AB139" s="125">
        <f t="shared" si="38"/>
        <v>0</v>
      </c>
      <c r="AC139" s="125">
        <f t="shared" si="38"/>
        <v>0</v>
      </c>
      <c r="AD139" s="125">
        <f t="shared" si="38"/>
        <v>0</v>
      </c>
      <c r="AE139" s="125">
        <f t="shared" si="38"/>
        <v>0</v>
      </c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</row>
    <row r="140" spans="1:226" s="2" customFormat="1" ht="21.75" customHeight="1" x14ac:dyDescent="0.2">
      <c r="A140" s="70"/>
      <c r="B140" s="129" t="s">
        <v>379</v>
      </c>
      <c r="C140" s="15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125">
        <f t="shared" si="38"/>
        <v>0</v>
      </c>
      <c r="AB140" s="125">
        <f t="shared" si="38"/>
        <v>0</v>
      </c>
      <c r="AC140" s="125">
        <f t="shared" si="38"/>
        <v>0</v>
      </c>
      <c r="AD140" s="125">
        <f t="shared" si="38"/>
        <v>0</v>
      </c>
      <c r="AE140" s="125">
        <f t="shared" si="38"/>
        <v>0</v>
      </c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</row>
    <row r="141" spans="1:226" s="2" customFormat="1" ht="37.5" customHeight="1" x14ac:dyDescent="0.2">
      <c r="A141" s="70" t="s">
        <v>200</v>
      </c>
      <c r="B141" s="31" t="s">
        <v>380</v>
      </c>
      <c r="C141" s="75">
        <v>228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>
        <f t="shared" si="38"/>
        <v>0</v>
      </c>
      <c r="AB141" s="33">
        <f t="shared" si="38"/>
        <v>0</v>
      </c>
      <c r="AC141" s="33">
        <f t="shared" si="38"/>
        <v>0</v>
      </c>
      <c r="AD141" s="33">
        <f t="shared" si="38"/>
        <v>0</v>
      </c>
      <c r="AE141" s="33">
        <f t="shared" si="38"/>
        <v>0</v>
      </c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</row>
    <row r="142" spans="1:226" s="2" customFormat="1" ht="31.5" customHeight="1" x14ac:dyDescent="0.2">
      <c r="A142" s="66" t="s">
        <v>208</v>
      </c>
      <c r="B142" s="139" t="s">
        <v>381</v>
      </c>
      <c r="C142" s="60">
        <v>290</v>
      </c>
      <c r="D142" s="61">
        <f>SUM(D143:D149)</f>
        <v>0</v>
      </c>
      <c r="E142" s="61">
        <f t="shared" ref="E142:BN142" si="39">SUM(E143:E149)</f>
        <v>0</v>
      </c>
      <c r="F142" s="61">
        <f t="shared" si="39"/>
        <v>0</v>
      </c>
      <c r="G142" s="61">
        <f t="shared" si="39"/>
        <v>0</v>
      </c>
      <c r="H142" s="61">
        <f t="shared" si="39"/>
        <v>0</v>
      </c>
      <c r="I142" s="61">
        <f t="shared" si="39"/>
        <v>3196076.56</v>
      </c>
      <c r="J142" s="61">
        <f t="shared" si="39"/>
        <v>0</v>
      </c>
      <c r="K142" s="61">
        <f t="shared" si="39"/>
        <v>644.97</v>
      </c>
      <c r="L142" s="61">
        <f t="shared" si="39"/>
        <v>0</v>
      </c>
      <c r="M142" s="61">
        <f t="shared" si="39"/>
        <v>0</v>
      </c>
      <c r="N142" s="61">
        <f t="shared" si="39"/>
        <v>0</v>
      </c>
      <c r="O142" s="61">
        <f t="shared" si="39"/>
        <v>0</v>
      </c>
      <c r="P142" s="61">
        <f t="shared" si="39"/>
        <v>0</v>
      </c>
      <c r="Q142" s="61">
        <f t="shared" si="39"/>
        <v>3242100</v>
      </c>
      <c r="R142" s="61">
        <f t="shared" si="39"/>
        <v>3242100</v>
      </c>
      <c r="S142" s="61">
        <f t="shared" si="39"/>
        <v>0</v>
      </c>
      <c r="T142" s="61">
        <f t="shared" si="39"/>
        <v>7361.18</v>
      </c>
      <c r="U142" s="61">
        <f t="shared" si="39"/>
        <v>7361.18</v>
      </c>
      <c r="V142" s="61">
        <f t="shared" si="39"/>
        <v>0</v>
      </c>
      <c r="W142" s="61">
        <f t="shared" si="39"/>
        <v>0</v>
      </c>
      <c r="X142" s="61">
        <f t="shared" si="39"/>
        <v>0</v>
      </c>
      <c r="Y142" s="61">
        <f t="shared" si="39"/>
        <v>0</v>
      </c>
      <c r="Z142" s="61">
        <f t="shared" si="39"/>
        <v>0</v>
      </c>
      <c r="AA142" s="61">
        <f t="shared" si="39"/>
        <v>0</v>
      </c>
      <c r="AB142" s="61">
        <f t="shared" si="39"/>
        <v>0</v>
      </c>
      <c r="AC142" s="61">
        <f t="shared" si="39"/>
        <v>0</v>
      </c>
      <c r="AD142" s="61">
        <f t="shared" si="39"/>
        <v>0</v>
      </c>
      <c r="AE142" s="61">
        <f t="shared" si="39"/>
        <v>0</v>
      </c>
      <c r="AF142" s="63">
        <f t="shared" si="39"/>
        <v>0</v>
      </c>
      <c r="AG142" s="63">
        <f t="shared" si="39"/>
        <v>0</v>
      </c>
      <c r="AH142" s="63">
        <f t="shared" si="39"/>
        <v>0</v>
      </c>
      <c r="AI142" s="63">
        <f t="shared" si="39"/>
        <v>0</v>
      </c>
      <c r="AJ142" s="63">
        <f t="shared" si="39"/>
        <v>0</v>
      </c>
      <c r="AK142" s="63">
        <f t="shared" si="39"/>
        <v>0</v>
      </c>
      <c r="AL142" s="63">
        <f t="shared" si="39"/>
        <v>0</v>
      </c>
      <c r="AM142" s="63">
        <f t="shared" si="39"/>
        <v>0</v>
      </c>
      <c r="AN142" s="63">
        <f t="shared" si="39"/>
        <v>0</v>
      </c>
      <c r="AO142" s="63">
        <f t="shared" si="39"/>
        <v>0</v>
      </c>
      <c r="AP142" s="63">
        <f t="shared" si="39"/>
        <v>0</v>
      </c>
      <c r="AQ142" s="63">
        <f t="shared" si="39"/>
        <v>0</v>
      </c>
      <c r="AR142" s="63">
        <f t="shared" si="39"/>
        <v>0</v>
      </c>
      <c r="AS142" s="63">
        <f t="shared" si="39"/>
        <v>0</v>
      </c>
      <c r="AT142" s="63">
        <f t="shared" si="39"/>
        <v>0</v>
      </c>
      <c r="AU142" s="63">
        <f t="shared" si="39"/>
        <v>0</v>
      </c>
      <c r="AV142" s="63">
        <f t="shared" si="39"/>
        <v>0</v>
      </c>
      <c r="AW142" s="63">
        <f t="shared" si="39"/>
        <v>0</v>
      </c>
      <c r="AX142" s="63">
        <f t="shared" si="39"/>
        <v>0</v>
      </c>
      <c r="AY142" s="63">
        <f t="shared" si="39"/>
        <v>0</v>
      </c>
      <c r="AZ142" s="63">
        <f t="shared" si="39"/>
        <v>0</v>
      </c>
      <c r="BA142" s="63">
        <f t="shared" si="39"/>
        <v>0</v>
      </c>
      <c r="BB142" s="63">
        <f t="shared" si="39"/>
        <v>0</v>
      </c>
      <c r="BC142" s="63">
        <f t="shared" si="39"/>
        <v>0</v>
      </c>
      <c r="BD142" s="63">
        <f t="shared" si="39"/>
        <v>0</v>
      </c>
      <c r="BE142" s="63">
        <f t="shared" si="39"/>
        <v>0</v>
      </c>
      <c r="BF142" s="63">
        <f t="shared" si="39"/>
        <v>0</v>
      </c>
      <c r="BG142" s="63">
        <f t="shared" si="39"/>
        <v>0</v>
      </c>
      <c r="BH142" s="63">
        <f t="shared" si="39"/>
        <v>0</v>
      </c>
      <c r="BI142" s="63">
        <f t="shared" si="39"/>
        <v>0</v>
      </c>
      <c r="BJ142" s="63">
        <f t="shared" si="39"/>
        <v>0</v>
      </c>
      <c r="BK142" s="63">
        <f t="shared" si="39"/>
        <v>0</v>
      </c>
      <c r="BL142" s="63">
        <f t="shared" si="39"/>
        <v>0</v>
      </c>
      <c r="BM142" s="63">
        <f t="shared" si="39"/>
        <v>0</v>
      </c>
      <c r="BN142" s="63">
        <f t="shared" si="39"/>
        <v>0</v>
      </c>
    </row>
    <row r="143" spans="1:226" s="2" customFormat="1" ht="17.25" customHeight="1" x14ac:dyDescent="0.2">
      <c r="A143" s="132"/>
      <c r="B143" s="140" t="s">
        <v>215</v>
      </c>
      <c r="C143" s="152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>
        <f t="shared" ref="AA143:AE148" si="40">AF143+AK143+AP143+AU143+AZ143+BE143+BJ143</f>
        <v>0</v>
      </c>
      <c r="AB143" s="108">
        <f t="shared" si="40"/>
        <v>0</v>
      </c>
      <c r="AC143" s="108">
        <f t="shared" si="40"/>
        <v>0</v>
      </c>
      <c r="AD143" s="108">
        <f t="shared" si="40"/>
        <v>0</v>
      </c>
      <c r="AE143" s="108">
        <f t="shared" si="40"/>
        <v>0</v>
      </c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</row>
    <row r="144" spans="1:226" s="6" customFormat="1" ht="17.25" customHeight="1" x14ac:dyDescent="0.2">
      <c r="A144" s="132"/>
      <c r="B144" s="140" t="s">
        <v>382</v>
      </c>
      <c r="C144" s="153"/>
      <c r="D144" s="108"/>
      <c r="E144" s="108"/>
      <c r="F144" s="108"/>
      <c r="G144" s="108"/>
      <c r="H144" s="108"/>
      <c r="I144" s="108">
        <v>2191.4299999999998</v>
      </c>
      <c r="J144" s="108"/>
      <c r="K144" s="108"/>
      <c r="L144" s="108"/>
      <c r="M144" s="108"/>
      <c r="N144" s="108"/>
      <c r="O144" s="108"/>
      <c r="P144" s="108"/>
      <c r="Q144" s="108">
        <v>54600</v>
      </c>
      <c r="R144" s="108">
        <v>54600</v>
      </c>
      <c r="S144" s="108"/>
      <c r="T144" s="108"/>
      <c r="U144" s="108"/>
      <c r="V144" s="108"/>
      <c r="W144" s="108"/>
      <c r="X144" s="108"/>
      <c r="Y144" s="108"/>
      <c r="Z144" s="108"/>
      <c r="AA144" s="108">
        <f t="shared" si="40"/>
        <v>0</v>
      </c>
      <c r="AB144" s="108">
        <f t="shared" si="40"/>
        <v>0</v>
      </c>
      <c r="AC144" s="108">
        <f t="shared" si="40"/>
        <v>0</v>
      </c>
      <c r="AD144" s="108">
        <f t="shared" si="40"/>
        <v>0</v>
      </c>
      <c r="AE144" s="108">
        <f t="shared" si="40"/>
        <v>0</v>
      </c>
      <c r="AF144" s="110">
        <v>0</v>
      </c>
      <c r="AG144" s="110">
        <v>0</v>
      </c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</row>
    <row r="145" spans="1:66" s="2" customFormat="1" ht="17.25" customHeight="1" x14ac:dyDescent="0.2">
      <c r="A145" s="132"/>
      <c r="B145" s="140" t="s">
        <v>213</v>
      </c>
      <c r="C145" s="153"/>
      <c r="D145" s="108"/>
      <c r="E145" s="108"/>
      <c r="F145" s="108"/>
      <c r="G145" s="108"/>
      <c r="H145" s="108"/>
      <c r="I145" s="108">
        <v>3160170</v>
      </c>
      <c r="J145" s="108"/>
      <c r="K145" s="108"/>
      <c r="L145" s="108"/>
      <c r="M145" s="108"/>
      <c r="N145" s="108"/>
      <c r="O145" s="108"/>
      <c r="P145" s="108"/>
      <c r="Q145" s="108">
        <v>3157600</v>
      </c>
      <c r="R145" s="108">
        <v>3157600</v>
      </c>
      <c r="S145" s="108"/>
      <c r="T145" s="108"/>
      <c r="U145" s="108"/>
      <c r="V145" s="108"/>
      <c r="W145" s="108"/>
      <c r="X145" s="108"/>
      <c r="Y145" s="108"/>
      <c r="Z145" s="108"/>
      <c r="AA145" s="108">
        <f t="shared" si="40"/>
        <v>0</v>
      </c>
      <c r="AB145" s="108">
        <f t="shared" si="40"/>
        <v>0</v>
      </c>
      <c r="AC145" s="108">
        <f t="shared" si="40"/>
        <v>0</v>
      </c>
      <c r="AD145" s="108">
        <f t="shared" si="40"/>
        <v>0</v>
      </c>
      <c r="AE145" s="108">
        <f t="shared" si="40"/>
        <v>0</v>
      </c>
      <c r="AF145" s="110">
        <v>0</v>
      </c>
      <c r="AG145" s="110">
        <v>0</v>
      </c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10"/>
      <c r="BK145" s="110"/>
      <c r="BL145" s="110"/>
      <c r="BM145" s="110"/>
      <c r="BN145" s="110"/>
    </row>
    <row r="146" spans="1:66" s="2" customFormat="1" ht="17.25" customHeight="1" x14ac:dyDescent="0.2">
      <c r="A146" s="132"/>
      <c r="B146" s="140" t="s">
        <v>383</v>
      </c>
      <c r="C146" s="153"/>
      <c r="D146" s="108"/>
      <c r="E146" s="108"/>
      <c r="F146" s="108"/>
      <c r="G146" s="108"/>
      <c r="H146" s="108"/>
      <c r="I146" s="108">
        <v>29965.13</v>
      </c>
      <c r="J146" s="108"/>
      <c r="K146" s="108"/>
      <c r="L146" s="108"/>
      <c r="M146" s="108"/>
      <c r="N146" s="108"/>
      <c r="O146" s="108"/>
      <c r="P146" s="108"/>
      <c r="Q146" s="108">
        <v>29900</v>
      </c>
      <c r="R146" s="108">
        <v>29900</v>
      </c>
      <c r="S146" s="108"/>
      <c r="T146" s="108">
        <v>7361.18</v>
      </c>
      <c r="U146" s="108">
        <v>7361.18</v>
      </c>
      <c r="V146" s="108"/>
      <c r="W146" s="108"/>
      <c r="X146" s="108"/>
      <c r="Y146" s="108"/>
      <c r="Z146" s="108"/>
      <c r="AA146" s="108">
        <f t="shared" si="40"/>
        <v>0</v>
      </c>
      <c r="AB146" s="108">
        <f t="shared" si="40"/>
        <v>0</v>
      </c>
      <c r="AC146" s="108">
        <f t="shared" si="40"/>
        <v>0</v>
      </c>
      <c r="AD146" s="108">
        <f t="shared" si="40"/>
        <v>0</v>
      </c>
      <c r="AE146" s="108">
        <f t="shared" si="40"/>
        <v>0</v>
      </c>
      <c r="AF146" s="110">
        <v>0</v>
      </c>
      <c r="AG146" s="110">
        <v>0</v>
      </c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</row>
    <row r="147" spans="1:66" s="2" customFormat="1" ht="17.25" customHeight="1" x14ac:dyDescent="0.2">
      <c r="A147" s="132"/>
      <c r="B147" s="140" t="s">
        <v>384</v>
      </c>
      <c r="C147" s="153"/>
      <c r="D147" s="108"/>
      <c r="E147" s="108"/>
      <c r="F147" s="108"/>
      <c r="G147" s="108"/>
      <c r="H147" s="108"/>
      <c r="I147" s="108">
        <v>3750</v>
      </c>
      <c r="J147" s="108"/>
      <c r="K147" s="108"/>
      <c r="L147" s="108"/>
      <c r="M147" s="108"/>
      <c r="N147" s="108"/>
      <c r="O147" s="108"/>
      <c r="P147" s="108"/>
      <c r="Q147" s="108">
        <v>0</v>
      </c>
      <c r="R147" s="108">
        <v>0</v>
      </c>
      <c r="S147" s="108"/>
      <c r="T147" s="108"/>
      <c r="U147" s="108"/>
      <c r="V147" s="108"/>
      <c r="W147" s="108"/>
      <c r="X147" s="108"/>
      <c r="Y147" s="108"/>
      <c r="Z147" s="108"/>
      <c r="AA147" s="108">
        <f t="shared" si="40"/>
        <v>0</v>
      </c>
      <c r="AB147" s="108">
        <f t="shared" si="40"/>
        <v>0</v>
      </c>
      <c r="AC147" s="108">
        <f t="shared" si="40"/>
        <v>0</v>
      </c>
      <c r="AD147" s="108">
        <f t="shared" si="40"/>
        <v>0</v>
      </c>
      <c r="AE147" s="108">
        <f t="shared" si="40"/>
        <v>0</v>
      </c>
      <c r="AF147" s="110">
        <v>0</v>
      </c>
      <c r="AG147" s="110">
        <v>0</v>
      </c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</row>
    <row r="148" spans="1:66" s="2" customFormat="1" ht="17.25" customHeight="1" x14ac:dyDescent="0.2">
      <c r="A148" s="132"/>
      <c r="B148" s="140" t="s">
        <v>385</v>
      </c>
      <c r="C148" s="153"/>
      <c r="D148" s="108"/>
      <c r="E148" s="108"/>
      <c r="F148" s="108"/>
      <c r="G148" s="108"/>
      <c r="H148" s="108"/>
      <c r="I148" s="108"/>
      <c r="J148" s="108"/>
      <c r="K148" s="108">
        <v>644.97</v>
      </c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>
        <f t="shared" si="40"/>
        <v>0</v>
      </c>
      <c r="AB148" s="108">
        <f t="shared" si="40"/>
        <v>0</v>
      </c>
      <c r="AC148" s="108">
        <f t="shared" si="40"/>
        <v>0</v>
      </c>
      <c r="AD148" s="108">
        <f t="shared" si="40"/>
        <v>0</v>
      </c>
      <c r="AE148" s="108">
        <f t="shared" si="40"/>
        <v>0</v>
      </c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</row>
    <row r="149" spans="1:66" s="2" customFormat="1" ht="17.25" customHeight="1" x14ac:dyDescent="0.2">
      <c r="A149" s="132"/>
      <c r="B149" s="140"/>
      <c r="C149" s="154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>
        <f>AF149+AK149+AP149+AU149+AZ149+BE149+BJ149</f>
        <v>0</v>
      </c>
      <c r="AB149" s="108">
        <f>AG149+AL149+AQ149+AV149+BA149+BF149+BK149</f>
        <v>0</v>
      </c>
      <c r="AC149" s="108">
        <f>AH149+AM149+AR149+AW149+BB149+BG149+BL149</f>
        <v>0</v>
      </c>
      <c r="AD149" s="108">
        <f>AI149+AN149+AS149+AX149+BC149+BH149+BM149</f>
        <v>0</v>
      </c>
      <c r="AE149" s="108">
        <f>AJ149+AO149+AT149+AY149+BD149+BI149+BN149</f>
        <v>0</v>
      </c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</row>
    <row r="150" spans="1:66" s="2" customFormat="1" ht="31.5" customHeight="1" x14ac:dyDescent="0.2">
      <c r="A150" s="58" t="s">
        <v>234</v>
      </c>
      <c r="B150" s="141" t="s">
        <v>237</v>
      </c>
      <c r="C150" s="60">
        <v>310</v>
      </c>
      <c r="D150" s="61">
        <f>SUM(D151:D169)</f>
        <v>0</v>
      </c>
      <c r="E150" s="61">
        <f>SUM(E151:E169)</f>
        <v>0</v>
      </c>
      <c r="F150" s="61">
        <f>SUM(F151:F169)</f>
        <v>0</v>
      </c>
      <c r="G150" s="61">
        <f>SUM(G151:G169)</f>
        <v>0</v>
      </c>
      <c r="H150" s="61">
        <f>SUM(H151:H169)</f>
        <v>0</v>
      </c>
      <c r="I150" s="61">
        <f t="shared" ref="I150:Z150" si="41">SUM(I151:I169)</f>
        <v>0</v>
      </c>
      <c r="J150" s="61">
        <f t="shared" si="41"/>
        <v>513581.99</v>
      </c>
      <c r="K150" s="61">
        <f t="shared" si="41"/>
        <v>0</v>
      </c>
      <c r="L150" s="61">
        <f t="shared" si="41"/>
        <v>0</v>
      </c>
      <c r="M150" s="61">
        <f t="shared" si="41"/>
        <v>0</v>
      </c>
      <c r="N150" s="61">
        <f t="shared" si="41"/>
        <v>0</v>
      </c>
      <c r="O150" s="61">
        <f>SUM(O151:O169)</f>
        <v>0</v>
      </c>
      <c r="P150" s="61">
        <f>SUM(P151:P169)</f>
        <v>0</v>
      </c>
      <c r="Q150" s="61">
        <f>SUM(Q151:Q169)</f>
        <v>0</v>
      </c>
      <c r="R150" s="61">
        <f>SUM(R151:R169)</f>
        <v>0</v>
      </c>
      <c r="S150" s="61">
        <f>SUM(S151:S169)</f>
        <v>0</v>
      </c>
      <c r="T150" s="61">
        <f t="shared" si="41"/>
        <v>0</v>
      </c>
      <c r="U150" s="61">
        <f t="shared" si="41"/>
        <v>0</v>
      </c>
      <c r="V150" s="61">
        <f t="shared" si="41"/>
        <v>486600</v>
      </c>
      <c r="W150" s="61">
        <f t="shared" si="41"/>
        <v>486600</v>
      </c>
      <c r="X150" s="61">
        <f>SUM(X151:X169)</f>
        <v>0</v>
      </c>
      <c r="Y150" s="61">
        <f t="shared" si="41"/>
        <v>0</v>
      </c>
      <c r="Z150" s="61">
        <f t="shared" si="41"/>
        <v>0</v>
      </c>
      <c r="AA150" s="61">
        <f>SUM(AA151:AA170)</f>
        <v>53600</v>
      </c>
      <c r="AB150" s="61">
        <f>SUM(AB151:AB170)</f>
        <v>53600</v>
      </c>
      <c r="AC150" s="61">
        <f>SUM(AC151:AC170)</f>
        <v>0</v>
      </c>
      <c r="AD150" s="61">
        <f>SUM(AD151:AD170)</f>
        <v>0</v>
      </c>
      <c r="AE150" s="61">
        <f>SUM(AE151:AE170)</f>
        <v>0</v>
      </c>
      <c r="AF150" s="63">
        <f>SUM(AF151:AF169)</f>
        <v>0</v>
      </c>
      <c r="AG150" s="63">
        <f>SUM(AG151:AG169)</f>
        <v>0</v>
      </c>
      <c r="AH150" s="63">
        <f>SUM(AH151:AH169)</f>
        <v>0</v>
      </c>
      <c r="AI150" s="63">
        <f>SUM(AI151:AI170)</f>
        <v>0</v>
      </c>
      <c r="AJ150" s="63">
        <f>SUM(AJ151:AJ170)</f>
        <v>0</v>
      </c>
      <c r="AK150" s="63">
        <f>SUM(AK151:AK170)</f>
        <v>53600</v>
      </c>
      <c r="AL150" s="63">
        <f>SUM(AL151:AL170)</f>
        <v>53600</v>
      </c>
      <c r="AM150" s="63">
        <f>SUM(AM151:AM169)</f>
        <v>0</v>
      </c>
      <c r="AN150" s="63">
        <f>SUM(AN151:AN170)</f>
        <v>0</v>
      </c>
      <c r="AO150" s="63">
        <f>SUM(AO151:AO170)</f>
        <v>0</v>
      </c>
      <c r="AP150" s="63">
        <f>SUM(AP151:AP170)</f>
        <v>0</v>
      </c>
      <c r="AQ150" s="63">
        <f>SUM(AQ151:AQ170)</f>
        <v>0</v>
      </c>
      <c r="AR150" s="63">
        <f>SUM(AR151:AR169)</f>
        <v>0</v>
      </c>
      <c r="AS150" s="63">
        <f>SUM(AS151:AS170)</f>
        <v>0</v>
      </c>
      <c r="AT150" s="63">
        <f>SUM(AT151:AT170)</f>
        <v>0</v>
      </c>
      <c r="AU150" s="63">
        <f>SUM(AU151:AU170)</f>
        <v>0</v>
      </c>
      <c r="AV150" s="63">
        <f>SUM(AV151:AV170)</f>
        <v>0</v>
      </c>
      <c r="AW150" s="63">
        <f>SUM(AW151:AW169)</f>
        <v>0</v>
      </c>
      <c r="AX150" s="63">
        <f>SUM(AX151:AX170)</f>
        <v>0</v>
      </c>
      <c r="AY150" s="63">
        <f>SUM(AY151:AY170)</f>
        <v>0</v>
      </c>
      <c r="AZ150" s="63">
        <f>SUM(AZ151:AZ170)</f>
        <v>0</v>
      </c>
      <c r="BA150" s="63">
        <f>SUM(BA151:BA170)</f>
        <v>0</v>
      </c>
      <c r="BB150" s="63">
        <f>SUM(BB151:BB169)</f>
        <v>0</v>
      </c>
      <c r="BC150" s="63">
        <f>SUM(BC151:BC170)</f>
        <v>0</v>
      </c>
      <c r="BD150" s="63">
        <f>SUM(BD151:BD170)</f>
        <v>0</v>
      </c>
      <c r="BE150" s="63">
        <f>SUM(BE151:BE170)</f>
        <v>0</v>
      </c>
      <c r="BF150" s="63">
        <f>SUM(BF151:BF170)</f>
        <v>0</v>
      </c>
      <c r="BG150" s="63">
        <f>SUM(BG151:BG169)</f>
        <v>0</v>
      </c>
      <c r="BH150" s="63">
        <f>SUM(BH151:BH170)</f>
        <v>0</v>
      </c>
      <c r="BI150" s="63">
        <f>SUM(BI151:BI170)</f>
        <v>0</v>
      </c>
      <c r="BJ150" s="63">
        <f>SUM(BJ151:BJ170)</f>
        <v>0</v>
      </c>
      <c r="BK150" s="63">
        <f>SUM(BK151:BK170)</f>
        <v>0</v>
      </c>
      <c r="BL150" s="63">
        <f>SUM(BL151:BL169)</f>
        <v>0</v>
      </c>
      <c r="BM150" s="63">
        <f>SUM(BM151:BM170)</f>
        <v>0</v>
      </c>
      <c r="BN150" s="63">
        <f>SUM(BN151:BN170)</f>
        <v>0</v>
      </c>
    </row>
    <row r="151" spans="1:66" s="2" customFormat="1" ht="16.5" customHeight="1" x14ac:dyDescent="0.2">
      <c r="A151" s="132"/>
      <c r="B151" s="142" t="s">
        <v>386</v>
      </c>
      <c r="C151" s="152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>
        <f t="shared" ref="AA151:AE170" si="42">AF151+AK151+AP151+AU151+AZ151+BE151+BJ151</f>
        <v>0</v>
      </c>
      <c r="AB151" s="108">
        <f t="shared" si="42"/>
        <v>0</v>
      </c>
      <c r="AC151" s="108">
        <f t="shared" si="42"/>
        <v>0</v>
      </c>
      <c r="AD151" s="108">
        <f t="shared" si="42"/>
        <v>0</v>
      </c>
      <c r="AE151" s="108">
        <f t="shared" si="42"/>
        <v>0</v>
      </c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</row>
    <row r="152" spans="1:66" s="2" customFormat="1" ht="16.5" customHeight="1" x14ac:dyDescent="0.2">
      <c r="A152" s="132"/>
      <c r="B152" s="142" t="s">
        <v>387</v>
      </c>
      <c r="C152" s="153"/>
      <c r="D152" s="108"/>
      <c r="E152" s="108"/>
      <c r="F152" s="108"/>
      <c r="G152" s="108"/>
      <c r="H152" s="108"/>
      <c r="I152" s="108"/>
      <c r="J152" s="108">
        <v>315140</v>
      </c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>
        <f t="shared" si="42"/>
        <v>0</v>
      </c>
      <c r="AB152" s="108">
        <f t="shared" si="42"/>
        <v>0</v>
      </c>
      <c r="AC152" s="108">
        <f t="shared" si="42"/>
        <v>0</v>
      </c>
      <c r="AD152" s="108">
        <f t="shared" si="42"/>
        <v>0</v>
      </c>
      <c r="AE152" s="108">
        <f t="shared" si="42"/>
        <v>0</v>
      </c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</row>
    <row r="153" spans="1:66" s="2" customFormat="1" ht="16.5" customHeight="1" x14ac:dyDescent="0.2">
      <c r="A153" s="132"/>
      <c r="B153" s="142" t="s">
        <v>388</v>
      </c>
      <c r="C153" s="153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>
        <f t="shared" si="42"/>
        <v>0</v>
      </c>
      <c r="AB153" s="108">
        <f t="shared" si="42"/>
        <v>0</v>
      </c>
      <c r="AC153" s="108">
        <f t="shared" si="42"/>
        <v>0</v>
      </c>
      <c r="AD153" s="108">
        <f t="shared" si="42"/>
        <v>0</v>
      </c>
      <c r="AE153" s="108">
        <f t="shared" si="42"/>
        <v>0</v>
      </c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</row>
    <row r="154" spans="1:66" s="2" customFormat="1" ht="16.5" customHeight="1" x14ac:dyDescent="0.2">
      <c r="A154" s="132"/>
      <c r="B154" s="142" t="s">
        <v>389</v>
      </c>
      <c r="C154" s="153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>
        <f t="shared" si="42"/>
        <v>0</v>
      </c>
      <c r="AB154" s="108">
        <f t="shared" si="42"/>
        <v>0</v>
      </c>
      <c r="AC154" s="108">
        <f t="shared" si="42"/>
        <v>0</v>
      </c>
      <c r="AD154" s="108">
        <f t="shared" si="42"/>
        <v>0</v>
      </c>
      <c r="AE154" s="108">
        <f t="shared" si="42"/>
        <v>0</v>
      </c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</row>
    <row r="155" spans="1:66" s="2" customFormat="1" ht="16.5" customHeight="1" x14ac:dyDescent="0.2">
      <c r="A155" s="132"/>
      <c r="B155" s="142" t="s">
        <v>390</v>
      </c>
      <c r="C155" s="153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>
        <f t="shared" si="42"/>
        <v>0</v>
      </c>
      <c r="AB155" s="108">
        <f t="shared" si="42"/>
        <v>0</v>
      </c>
      <c r="AC155" s="108">
        <f t="shared" si="42"/>
        <v>0</v>
      </c>
      <c r="AD155" s="108">
        <f t="shared" si="42"/>
        <v>0</v>
      </c>
      <c r="AE155" s="108">
        <f t="shared" si="42"/>
        <v>0</v>
      </c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</row>
    <row r="156" spans="1:66" s="2" customFormat="1" ht="16.5" customHeight="1" x14ac:dyDescent="0.2">
      <c r="A156" s="132"/>
      <c r="B156" s="142" t="s">
        <v>249</v>
      </c>
      <c r="C156" s="153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>
        <f t="shared" si="42"/>
        <v>0</v>
      </c>
      <c r="AB156" s="108">
        <f t="shared" si="42"/>
        <v>0</v>
      </c>
      <c r="AC156" s="108">
        <f t="shared" si="42"/>
        <v>0</v>
      </c>
      <c r="AD156" s="108">
        <f t="shared" si="42"/>
        <v>0</v>
      </c>
      <c r="AE156" s="108">
        <f t="shared" si="42"/>
        <v>0</v>
      </c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</row>
    <row r="157" spans="1:66" s="2" customFormat="1" ht="16.5" customHeight="1" x14ac:dyDescent="0.2">
      <c r="A157" s="132"/>
      <c r="B157" s="142" t="s">
        <v>391</v>
      </c>
      <c r="C157" s="153"/>
      <c r="D157" s="108"/>
      <c r="E157" s="108"/>
      <c r="F157" s="108"/>
      <c r="G157" s="108"/>
      <c r="H157" s="108"/>
      <c r="I157" s="108"/>
      <c r="J157" s="108">
        <v>180641.99</v>
      </c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>
        <v>456600</v>
      </c>
      <c r="W157" s="108">
        <v>456600</v>
      </c>
      <c r="X157" s="108"/>
      <c r="Y157" s="108"/>
      <c r="Z157" s="108"/>
      <c r="AA157" s="108">
        <f t="shared" si="42"/>
        <v>0</v>
      </c>
      <c r="AB157" s="108">
        <f t="shared" si="42"/>
        <v>0</v>
      </c>
      <c r="AC157" s="108">
        <f t="shared" si="42"/>
        <v>0</v>
      </c>
      <c r="AD157" s="108">
        <f t="shared" si="42"/>
        <v>0</v>
      </c>
      <c r="AE157" s="108">
        <f t="shared" si="42"/>
        <v>0</v>
      </c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0"/>
      <c r="BJ157" s="110"/>
      <c r="BK157" s="110"/>
      <c r="BL157" s="110"/>
      <c r="BM157" s="110"/>
      <c r="BN157" s="110"/>
    </row>
    <row r="158" spans="1:66" s="2" customFormat="1" ht="37.5" customHeight="1" x14ac:dyDescent="0.2">
      <c r="A158" s="132"/>
      <c r="B158" s="143" t="s">
        <v>392</v>
      </c>
      <c r="C158" s="153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>
        <f t="shared" si="42"/>
        <v>0</v>
      </c>
      <c r="AB158" s="108">
        <f t="shared" si="42"/>
        <v>0</v>
      </c>
      <c r="AC158" s="108">
        <f t="shared" si="42"/>
        <v>0</v>
      </c>
      <c r="AD158" s="108">
        <f t="shared" si="42"/>
        <v>0</v>
      </c>
      <c r="AE158" s="108">
        <f t="shared" si="42"/>
        <v>0</v>
      </c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</row>
    <row r="159" spans="1:66" s="145" customFormat="1" ht="52.5" customHeight="1" x14ac:dyDescent="0.2">
      <c r="A159" s="144"/>
      <c r="B159" s="142" t="s">
        <v>393</v>
      </c>
      <c r="C159" s="153"/>
      <c r="D159" s="108"/>
      <c r="E159" s="108"/>
      <c r="F159" s="108"/>
      <c r="G159" s="108"/>
      <c r="H159" s="108"/>
      <c r="I159" s="108"/>
      <c r="J159" s="108">
        <v>17800</v>
      </c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>
        <f t="shared" si="42"/>
        <v>0</v>
      </c>
      <c r="AB159" s="108">
        <f t="shared" si="42"/>
        <v>0</v>
      </c>
      <c r="AC159" s="108">
        <f t="shared" si="42"/>
        <v>0</v>
      </c>
      <c r="AD159" s="108">
        <f t="shared" si="42"/>
        <v>0</v>
      </c>
      <c r="AE159" s="108">
        <f t="shared" si="42"/>
        <v>0</v>
      </c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</row>
    <row r="160" spans="1:66" s="145" customFormat="1" ht="16.5" customHeight="1" x14ac:dyDescent="0.2">
      <c r="A160" s="144"/>
      <c r="B160" s="142" t="s">
        <v>394</v>
      </c>
      <c r="C160" s="153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>
        <f t="shared" si="42"/>
        <v>0</v>
      </c>
      <c r="AB160" s="108">
        <f t="shared" si="42"/>
        <v>0</v>
      </c>
      <c r="AC160" s="108">
        <f t="shared" si="42"/>
        <v>0</v>
      </c>
      <c r="AD160" s="108">
        <f t="shared" si="42"/>
        <v>0</v>
      </c>
      <c r="AE160" s="108">
        <f t="shared" si="42"/>
        <v>0</v>
      </c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</row>
    <row r="161" spans="1:66" s="145" customFormat="1" ht="16.5" customHeight="1" x14ac:dyDescent="0.2">
      <c r="A161" s="144"/>
      <c r="B161" s="142" t="s">
        <v>395</v>
      </c>
      <c r="C161" s="153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>
        <f t="shared" si="42"/>
        <v>0</v>
      </c>
      <c r="AB161" s="108">
        <f t="shared" si="42"/>
        <v>0</v>
      </c>
      <c r="AC161" s="108">
        <f t="shared" si="42"/>
        <v>0</v>
      </c>
      <c r="AD161" s="108">
        <f t="shared" si="42"/>
        <v>0</v>
      </c>
      <c r="AE161" s="108">
        <f t="shared" si="42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</row>
    <row r="162" spans="1:66" s="145" customFormat="1" ht="16.5" customHeight="1" x14ac:dyDescent="0.2">
      <c r="A162" s="144"/>
      <c r="B162" s="142" t="s">
        <v>396</v>
      </c>
      <c r="C162" s="153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>
        <f t="shared" si="42"/>
        <v>0</v>
      </c>
      <c r="AB162" s="108">
        <f t="shared" si="42"/>
        <v>0</v>
      </c>
      <c r="AC162" s="108">
        <f t="shared" si="42"/>
        <v>0</v>
      </c>
      <c r="AD162" s="108">
        <f t="shared" si="42"/>
        <v>0</v>
      </c>
      <c r="AE162" s="108">
        <f t="shared" si="42"/>
        <v>0</v>
      </c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</row>
    <row r="163" spans="1:66" s="145" customFormat="1" ht="16.5" customHeight="1" x14ac:dyDescent="0.2">
      <c r="A163" s="144"/>
      <c r="B163" s="142" t="s">
        <v>397</v>
      </c>
      <c r="C163" s="153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>
        <f t="shared" si="42"/>
        <v>0</v>
      </c>
      <c r="AB163" s="108">
        <f t="shared" si="42"/>
        <v>0</v>
      </c>
      <c r="AC163" s="108">
        <f t="shared" si="42"/>
        <v>0</v>
      </c>
      <c r="AD163" s="108">
        <f t="shared" si="42"/>
        <v>0</v>
      </c>
      <c r="AE163" s="108">
        <f t="shared" si="42"/>
        <v>0</v>
      </c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  <c r="BN163" s="110"/>
    </row>
    <row r="164" spans="1:66" s="145" customFormat="1" ht="16.5" customHeight="1" x14ac:dyDescent="0.2">
      <c r="A164" s="144"/>
      <c r="B164" s="142" t="s">
        <v>398</v>
      </c>
      <c r="C164" s="153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>
        <v>10000</v>
      </c>
      <c r="W164" s="108">
        <v>10000</v>
      </c>
      <c r="X164" s="108"/>
      <c r="Y164" s="108"/>
      <c r="Z164" s="108"/>
      <c r="AA164" s="108">
        <f t="shared" si="42"/>
        <v>0</v>
      </c>
      <c r="AB164" s="108">
        <f t="shared" si="42"/>
        <v>0</v>
      </c>
      <c r="AC164" s="108">
        <f t="shared" si="42"/>
        <v>0</v>
      </c>
      <c r="AD164" s="108">
        <f t="shared" si="42"/>
        <v>0</v>
      </c>
      <c r="AE164" s="108">
        <f t="shared" si="42"/>
        <v>0</v>
      </c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110"/>
    </row>
    <row r="165" spans="1:66" s="145" customFormat="1" ht="16.5" customHeight="1" x14ac:dyDescent="0.2">
      <c r="A165" s="144"/>
      <c r="B165" s="142" t="s">
        <v>399</v>
      </c>
      <c r="C165" s="153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>
        <f t="shared" si="42"/>
        <v>0</v>
      </c>
      <c r="AB165" s="108">
        <f t="shared" si="42"/>
        <v>0</v>
      </c>
      <c r="AC165" s="108">
        <f t="shared" si="42"/>
        <v>0</v>
      </c>
      <c r="AD165" s="108">
        <f t="shared" si="42"/>
        <v>0</v>
      </c>
      <c r="AE165" s="108">
        <f t="shared" si="42"/>
        <v>0</v>
      </c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</row>
    <row r="166" spans="1:66" s="145" customFormat="1" ht="16.5" customHeight="1" x14ac:dyDescent="0.2">
      <c r="A166" s="144"/>
      <c r="B166" s="142" t="s">
        <v>400</v>
      </c>
      <c r="C166" s="153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>
        <v>5000</v>
      </c>
      <c r="W166" s="108">
        <v>5000</v>
      </c>
      <c r="X166" s="108"/>
      <c r="Y166" s="108"/>
      <c r="Z166" s="108"/>
      <c r="AA166" s="108">
        <f t="shared" si="42"/>
        <v>0</v>
      </c>
      <c r="AB166" s="108">
        <f t="shared" si="42"/>
        <v>0</v>
      </c>
      <c r="AC166" s="108">
        <f t="shared" si="42"/>
        <v>0</v>
      </c>
      <c r="AD166" s="108">
        <f t="shared" si="42"/>
        <v>0</v>
      </c>
      <c r="AE166" s="108">
        <f t="shared" si="42"/>
        <v>0</v>
      </c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</row>
    <row r="167" spans="1:66" s="145" customFormat="1" ht="16.5" customHeight="1" x14ac:dyDescent="0.2">
      <c r="A167" s="144"/>
      <c r="B167" s="142" t="s">
        <v>401</v>
      </c>
      <c r="C167" s="153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>
        <f t="shared" si="42"/>
        <v>0</v>
      </c>
      <c r="AB167" s="108">
        <f t="shared" si="42"/>
        <v>0</v>
      </c>
      <c r="AC167" s="108">
        <f t="shared" si="42"/>
        <v>0</v>
      </c>
      <c r="AD167" s="108">
        <f t="shared" si="42"/>
        <v>0</v>
      </c>
      <c r="AE167" s="108">
        <f t="shared" si="42"/>
        <v>0</v>
      </c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</row>
    <row r="168" spans="1:66" s="146" customFormat="1" ht="16.5" customHeight="1" x14ac:dyDescent="0.2">
      <c r="A168" s="144"/>
      <c r="B168" s="142" t="s">
        <v>402</v>
      </c>
      <c r="C168" s="153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>
        <f t="shared" si="42"/>
        <v>0</v>
      </c>
      <c r="AB168" s="108">
        <f t="shared" si="42"/>
        <v>0</v>
      </c>
      <c r="AC168" s="108">
        <f t="shared" si="42"/>
        <v>0</v>
      </c>
      <c r="AD168" s="108">
        <f t="shared" si="42"/>
        <v>0</v>
      </c>
      <c r="AE168" s="108">
        <f t="shared" si="42"/>
        <v>0</v>
      </c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0"/>
    </row>
    <row r="169" spans="1:66" s="146" customFormat="1" ht="16.5" customHeight="1" x14ac:dyDescent="0.2">
      <c r="A169" s="144"/>
      <c r="B169" s="142" t="s">
        <v>403</v>
      </c>
      <c r="C169" s="153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>
        <v>0</v>
      </c>
      <c r="R169" s="108">
        <v>0</v>
      </c>
      <c r="S169" s="108"/>
      <c r="T169" s="108"/>
      <c r="U169" s="108"/>
      <c r="V169" s="108">
        <f>10000+5000</f>
        <v>15000</v>
      </c>
      <c r="W169" s="108">
        <f>10000+5000</f>
        <v>15000</v>
      </c>
      <c r="X169" s="108"/>
      <c r="Y169" s="108"/>
      <c r="Z169" s="108"/>
      <c r="AA169" s="108">
        <f t="shared" si="42"/>
        <v>53600</v>
      </c>
      <c r="AB169" s="108">
        <f t="shared" si="42"/>
        <v>53600</v>
      </c>
      <c r="AC169" s="108">
        <f t="shared" si="42"/>
        <v>0</v>
      </c>
      <c r="AD169" s="108">
        <f t="shared" si="42"/>
        <v>0</v>
      </c>
      <c r="AE169" s="108">
        <f t="shared" si="42"/>
        <v>0</v>
      </c>
      <c r="AF169" s="110"/>
      <c r="AG169" s="110"/>
      <c r="AH169" s="110"/>
      <c r="AI169" s="110"/>
      <c r="AJ169" s="110"/>
      <c r="AK169" s="110">
        <v>53600</v>
      </c>
      <c r="AL169" s="110">
        <v>53600</v>
      </c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</row>
    <row r="170" spans="1:66" s="146" customFormat="1" ht="16.5" customHeight="1" x14ac:dyDescent="0.2">
      <c r="A170" s="144"/>
      <c r="B170" s="142"/>
      <c r="C170" s="154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>
        <f t="shared" si="42"/>
        <v>0</v>
      </c>
      <c r="AB170" s="108">
        <f t="shared" si="42"/>
        <v>0</v>
      </c>
      <c r="AC170" s="108">
        <f t="shared" si="42"/>
        <v>0</v>
      </c>
      <c r="AD170" s="108">
        <f t="shared" si="42"/>
        <v>0</v>
      </c>
      <c r="AE170" s="108">
        <f t="shared" si="42"/>
        <v>0</v>
      </c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110"/>
      <c r="BL170" s="110"/>
      <c r="BM170" s="110"/>
      <c r="BN170" s="110"/>
    </row>
    <row r="171" spans="1:66" s="146" customFormat="1" ht="37.5" customHeight="1" x14ac:dyDescent="0.2">
      <c r="A171" s="147" t="s">
        <v>404</v>
      </c>
      <c r="B171" s="59" t="s">
        <v>405</v>
      </c>
      <c r="C171" s="60">
        <v>340</v>
      </c>
      <c r="D171" s="61">
        <f>SUM(D172:D186)</f>
        <v>0</v>
      </c>
      <c r="E171" s="61">
        <f>SUM(E172:E186)</f>
        <v>0</v>
      </c>
      <c r="F171" s="61">
        <f>SUM(F172:F186)</f>
        <v>0</v>
      </c>
      <c r="G171" s="61">
        <f>SUM(G172:G186)</f>
        <v>0</v>
      </c>
      <c r="H171" s="61">
        <f>SUM(H172:H186)</f>
        <v>0</v>
      </c>
      <c r="I171" s="61">
        <f t="shared" ref="I171:Z171" si="43">SUM(I172:I186)</f>
        <v>1190465.24</v>
      </c>
      <c r="J171" s="61">
        <f t="shared" si="43"/>
        <v>49034.36</v>
      </c>
      <c r="K171" s="61">
        <f t="shared" si="43"/>
        <v>2127632.4</v>
      </c>
      <c r="L171" s="61">
        <f t="shared" si="43"/>
        <v>0</v>
      </c>
      <c r="M171" s="61">
        <f t="shared" si="43"/>
        <v>0</v>
      </c>
      <c r="N171" s="61">
        <f t="shared" si="43"/>
        <v>-179290.75</v>
      </c>
      <c r="O171" s="61">
        <f>SUM(O172:O186)</f>
        <v>0</v>
      </c>
      <c r="P171" s="61">
        <f>SUM(P172:P186)</f>
        <v>0</v>
      </c>
      <c r="Q171" s="61">
        <f>SUM(Q172:Q186)</f>
        <v>602900</v>
      </c>
      <c r="R171" s="61">
        <f>SUM(R172:R186)</f>
        <v>602900</v>
      </c>
      <c r="S171" s="61">
        <f>SUM(S172:S186)</f>
        <v>0</v>
      </c>
      <c r="T171" s="61">
        <f t="shared" si="43"/>
        <v>0</v>
      </c>
      <c r="U171" s="61">
        <f t="shared" si="43"/>
        <v>0</v>
      </c>
      <c r="V171" s="61">
        <f t="shared" si="43"/>
        <v>41000</v>
      </c>
      <c r="W171" s="61">
        <f t="shared" si="43"/>
        <v>41000</v>
      </c>
      <c r="X171" s="61">
        <f>SUM(X172:X186)</f>
        <v>0</v>
      </c>
      <c r="Y171" s="61">
        <f t="shared" si="43"/>
        <v>0</v>
      </c>
      <c r="Z171" s="61">
        <f t="shared" si="43"/>
        <v>0</v>
      </c>
      <c r="AA171" s="61">
        <f>SUM(AA172:AA187)</f>
        <v>3174900</v>
      </c>
      <c r="AB171" s="61">
        <f>SUM(AB172:AB187)</f>
        <v>3174900</v>
      </c>
      <c r="AC171" s="61">
        <f>SUM(AC172:AC187)</f>
        <v>2668.54</v>
      </c>
      <c r="AD171" s="61">
        <f>SUM(AD172:AD187)</f>
        <v>181959.29</v>
      </c>
      <c r="AE171" s="61">
        <f>SUM(AE172:AE187)</f>
        <v>530750.27</v>
      </c>
      <c r="AF171" s="63">
        <f>SUM(AF172:AF186)</f>
        <v>3174900</v>
      </c>
      <c r="AG171" s="63">
        <f>SUM(AG172:AG186)</f>
        <v>3174900</v>
      </c>
      <c r="AH171" s="63">
        <f>SUM(AH172:AH186)</f>
        <v>2668.54</v>
      </c>
      <c r="AI171" s="63">
        <f>SUM(AI172:AI187)</f>
        <v>181959.29</v>
      </c>
      <c r="AJ171" s="63">
        <f>SUM(AJ172:AJ187)</f>
        <v>530750.27</v>
      </c>
      <c r="AK171" s="63">
        <f>SUM(AK172:AK187)</f>
        <v>0</v>
      </c>
      <c r="AL171" s="63">
        <f>SUM(AL172:AL187)</f>
        <v>0</v>
      </c>
      <c r="AM171" s="63">
        <f>SUM(AM172:AM186)</f>
        <v>0</v>
      </c>
      <c r="AN171" s="63">
        <f>SUM(AN172:AN187)</f>
        <v>0</v>
      </c>
      <c r="AO171" s="63">
        <f>SUM(AO172:AO187)</f>
        <v>0</v>
      </c>
      <c r="AP171" s="63">
        <f>SUM(AP172:AP187)</f>
        <v>0</v>
      </c>
      <c r="AQ171" s="63">
        <f>SUM(AQ172:AQ187)</f>
        <v>0</v>
      </c>
      <c r="AR171" s="63">
        <f>SUM(AR172:AR186)</f>
        <v>0</v>
      </c>
      <c r="AS171" s="63">
        <f>SUM(AS172:AS187)</f>
        <v>0</v>
      </c>
      <c r="AT171" s="63">
        <f>SUM(AT172:AT187)</f>
        <v>0</v>
      </c>
      <c r="AU171" s="63">
        <f>SUM(AU172:AU187)</f>
        <v>0</v>
      </c>
      <c r="AV171" s="63">
        <f>SUM(AV172:AV187)</f>
        <v>0</v>
      </c>
      <c r="AW171" s="63">
        <f>SUM(AW172:AW186)</f>
        <v>0</v>
      </c>
      <c r="AX171" s="63">
        <f>SUM(AX172:AX187)</f>
        <v>0</v>
      </c>
      <c r="AY171" s="63">
        <f>SUM(AY172:AY187)</f>
        <v>0</v>
      </c>
      <c r="AZ171" s="63">
        <f>SUM(AZ172:AZ187)</f>
        <v>0</v>
      </c>
      <c r="BA171" s="63">
        <f>SUM(BA172:BA187)</f>
        <v>0</v>
      </c>
      <c r="BB171" s="63">
        <f>SUM(BB172:BB186)</f>
        <v>0</v>
      </c>
      <c r="BC171" s="63">
        <f>SUM(BC172:BC187)</f>
        <v>0</v>
      </c>
      <c r="BD171" s="63">
        <f>SUM(BD172:BD187)</f>
        <v>0</v>
      </c>
      <c r="BE171" s="63">
        <f>SUM(BE172:BE187)</f>
        <v>0</v>
      </c>
      <c r="BF171" s="63">
        <f>SUM(BF172:BF187)</f>
        <v>0</v>
      </c>
      <c r="BG171" s="63">
        <f>SUM(BG172:BG186)</f>
        <v>0</v>
      </c>
      <c r="BH171" s="63">
        <f>SUM(BH172:BH187)</f>
        <v>0</v>
      </c>
      <c r="BI171" s="63">
        <f>SUM(BI172:BI187)</f>
        <v>0</v>
      </c>
      <c r="BJ171" s="63">
        <f>SUM(BJ172:BJ187)</f>
        <v>0</v>
      </c>
      <c r="BK171" s="63">
        <f>SUM(BK172:BK187)</f>
        <v>0</v>
      </c>
      <c r="BL171" s="63">
        <f>SUM(BL172:BL186)</f>
        <v>0</v>
      </c>
      <c r="BM171" s="63">
        <f>SUM(BM172:BM187)</f>
        <v>0</v>
      </c>
      <c r="BN171" s="63">
        <f>SUM(BN172:BN187)</f>
        <v>0</v>
      </c>
    </row>
    <row r="172" spans="1:66" s="2" customFormat="1" ht="15.75" x14ac:dyDescent="0.2">
      <c r="A172" s="132"/>
      <c r="B172" s="142" t="s">
        <v>406</v>
      </c>
      <c r="C172" s="152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>
        <f t="shared" ref="AA172:AE187" si="44">AF172+AK172+AP172+AU172+AZ172+BE172+BJ172</f>
        <v>0</v>
      </c>
      <c r="AB172" s="108">
        <f t="shared" si="44"/>
        <v>0</v>
      </c>
      <c r="AC172" s="108">
        <f t="shared" si="44"/>
        <v>0</v>
      </c>
      <c r="AD172" s="108">
        <f t="shared" si="44"/>
        <v>0</v>
      </c>
      <c r="AE172" s="108">
        <f t="shared" si="44"/>
        <v>0</v>
      </c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</row>
    <row r="173" spans="1:66" s="2" customFormat="1" ht="15.75" x14ac:dyDescent="0.2">
      <c r="A173" s="132"/>
      <c r="B173" s="142" t="s">
        <v>407</v>
      </c>
      <c r="C173" s="153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>
        <v>0</v>
      </c>
      <c r="R173" s="108">
        <v>0</v>
      </c>
      <c r="S173" s="108"/>
      <c r="T173" s="108"/>
      <c r="U173" s="108"/>
      <c r="V173" s="108"/>
      <c r="W173" s="108"/>
      <c r="X173" s="108"/>
      <c r="Y173" s="108"/>
      <c r="Z173" s="108"/>
      <c r="AA173" s="108">
        <f t="shared" si="44"/>
        <v>0</v>
      </c>
      <c r="AB173" s="108">
        <f t="shared" si="44"/>
        <v>0</v>
      </c>
      <c r="AC173" s="108">
        <f t="shared" si="44"/>
        <v>0</v>
      </c>
      <c r="AD173" s="108">
        <f t="shared" si="44"/>
        <v>0</v>
      </c>
      <c r="AE173" s="108">
        <f t="shared" si="44"/>
        <v>0</v>
      </c>
      <c r="AF173" s="110">
        <v>0</v>
      </c>
      <c r="AG173" s="110">
        <v>0</v>
      </c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110"/>
    </row>
    <row r="174" spans="1:66" s="2" customFormat="1" ht="15.75" x14ac:dyDescent="0.2">
      <c r="A174" s="132"/>
      <c r="B174" s="142" t="s">
        <v>408</v>
      </c>
      <c r="C174" s="153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>
        <f t="shared" si="44"/>
        <v>0</v>
      </c>
      <c r="AB174" s="108">
        <f t="shared" si="44"/>
        <v>0</v>
      </c>
      <c r="AC174" s="108">
        <f t="shared" si="44"/>
        <v>0</v>
      </c>
      <c r="AD174" s="108">
        <f t="shared" si="44"/>
        <v>0</v>
      </c>
      <c r="AE174" s="108">
        <f t="shared" si="44"/>
        <v>0</v>
      </c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</row>
    <row r="175" spans="1:66" s="2" customFormat="1" ht="15.75" x14ac:dyDescent="0.2">
      <c r="A175" s="132"/>
      <c r="B175" s="142" t="s">
        <v>409</v>
      </c>
      <c r="C175" s="153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>
        <f t="shared" si="44"/>
        <v>0</v>
      </c>
      <c r="AB175" s="108">
        <f t="shared" si="44"/>
        <v>0</v>
      </c>
      <c r="AC175" s="108">
        <f t="shared" si="44"/>
        <v>0</v>
      </c>
      <c r="AD175" s="108">
        <f t="shared" si="44"/>
        <v>0</v>
      </c>
      <c r="AE175" s="108">
        <f t="shared" si="44"/>
        <v>0</v>
      </c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  <c r="BM175" s="110"/>
      <c r="BN175" s="110"/>
    </row>
    <row r="176" spans="1:66" s="2" customFormat="1" ht="15.75" x14ac:dyDescent="0.2">
      <c r="A176" s="132"/>
      <c r="B176" s="123" t="s">
        <v>410</v>
      </c>
      <c r="C176" s="153"/>
      <c r="D176" s="108"/>
      <c r="E176" s="108"/>
      <c r="F176" s="108"/>
      <c r="G176" s="108"/>
      <c r="H176" s="108"/>
      <c r="I176" s="108"/>
      <c r="J176" s="108">
        <v>5582</v>
      </c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>
        <f t="shared" si="44"/>
        <v>0</v>
      </c>
      <c r="AB176" s="108">
        <f t="shared" si="44"/>
        <v>0</v>
      </c>
      <c r="AC176" s="108">
        <f t="shared" si="44"/>
        <v>0</v>
      </c>
      <c r="AD176" s="108">
        <f t="shared" si="44"/>
        <v>0</v>
      </c>
      <c r="AE176" s="108">
        <f t="shared" si="44"/>
        <v>0</v>
      </c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</row>
    <row r="177" spans="1:226" s="2" customFormat="1" ht="15.75" x14ac:dyDescent="0.2">
      <c r="A177" s="132"/>
      <c r="B177" s="142" t="s">
        <v>411</v>
      </c>
      <c r="C177" s="153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>
        <f t="shared" si="44"/>
        <v>0</v>
      </c>
      <c r="AB177" s="108">
        <f t="shared" si="44"/>
        <v>0</v>
      </c>
      <c r="AC177" s="108">
        <f t="shared" si="44"/>
        <v>0</v>
      </c>
      <c r="AD177" s="108">
        <f t="shared" si="44"/>
        <v>0</v>
      </c>
      <c r="AE177" s="108">
        <f t="shared" si="44"/>
        <v>0</v>
      </c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</row>
    <row r="178" spans="1:226" s="2" customFormat="1" ht="15.75" x14ac:dyDescent="0.2">
      <c r="A178" s="132"/>
      <c r="B178" s="148" t="s">
        <v>412</v>
      </c>
      <c r="C178" s="153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>
        <f t="shared" si="44"/>
        <v>0</v>
      </c>
      <c r="AB178" s="108">
        <f t="shared" si="44"/>
        <v>0</v>
      </c>
      <c r="AC178" s="108">
        <f t="shared" si="44"/>
        <v>0</v>
      </c>
      <c r="AD178" s="108">
        <f t="shared" si="44"/>
        <v>0</v>
      </c>
      <c r="AE178" s="108">
        <f t="shared" si="44"/>
        <v>0</v>
      </c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</row>
    <row r="179" spans="1:226" s="2" customFormat="1" ht="15.75" x14ac:dyDescent="0.2">
      <c r="A179" s="132"/>
      <c r="B179" s="148" t="s">
        <v>413</v>
      </c>
      <c r="C179" s="153"/>
      <c r="D179" s="108"/>
      <c r="E179" s="108"/>
      <c r="F179" s="108"/>
      <c r="G179" s="108"/>
      <c r="H179" s="108"/>
      <c r="I179" s="108">
        <v>1168704.78</v>
      </c>
      <c r="J179" s="108"/>
      <c r="K179" s="108">
        <v>2127632.4</v>
      </c>
      <c r="L179" s="108"/>
      <c r="M179" s="108"/>
      <c r="N179" s="108">
        <v>-181959.29</v>
      </c>
      <c r="O179" s="108"/>
      <c r="P179" s="108"/>
      <c r="Q179" s="108">
        <v>583100</v>
      </c>
      <c r="R179" s="108">
        <v>583100</v>
      </c>
      <c r="S179" s="108"/>
      <c r="T179" s="108"/>
      <c r="U179" s="108"/>
      <c r="V179" s="108"/>
      <c r="W179" s="108"/>
      <c r="X179" s="108"/>
      <c r="Y179" s="108"/>
      <c r="Z179" s="108"/>
      <c r="AA179" s="108">
        <f t="shared" si="44"/>
        <v>2928800</v>
      </c>
      <c r="AB179" s="108">
        <f t="shared" si="44"/>
        <v>2928800</v>
      </c>
      <c r="AC179" s="108">
        <f t="shared" si="44"/>
        <v>0</v>
      </c>
      <c r="AD179" s="108">
        <f t="shared" si="44"/>
        <v>181959.29</v>
      </c>
      <c r="AE179" s="108">
        <f t="shared" si="44"/>
        <v>530750.27</v>
      </c>
      <c r="AF179" s="110">
        <v>2928800</v>
      </c>
      <c r="AG179" s="110">
        <v>2928800</v>
      </c>
      <c r="AH179" s="110"/>
      <c r="AI179" s="110">
        <v>181959.29</v>
      </c>
      <c r="AJ179" s="110">
        <v>530750.27</v>
      </c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</row>
    <row r="180" spans="1:226" s="2" customFormat="1" ht="15.75" x14ac:dyDescent="0.2">
      <c r="A180" s="132"/>
      <c r="B180" s="148" t="s">
        <v>414</v>
      </c>
      <c r="C180" s="153"/>
      <c r="D180" s="108"/>
      <c r="E180" s="108"/>
      <c r="F180" s="108"/>
      <c r="G180" s="108"/>
      <c r="H180" s="108"/>
      <c r="I180" s="108"/>
      <c r="J180" s="108">
        <v>25032.36</v>
      </c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>
        <f>11000+15000</f>
        <v>26000</v>
      </c>
      <c r="W180" s="108">
        <f>11000+15000</f>
        <v>26000</v>
      </c>
      <c r="X180" s="108"/>
      <c r="Y180" s="108"/>
      <c r="Z180" s="108"/>
      <c r="AA180" s="108">
        <f t="shared" si="44"/>
        <v>0</v>
      </c>
      <c r="AB180" s="108">
        <f t="shared" si="44"/>
        <v>0</v>
      </c>
      <c r="AC180" s="108">
        <f t="shared" si="44"/>
        <v>0</v>
      </c>
      <c r="AD180" s="108">
        <f t="shared" si="44"/>
        <v>0</v>
      </c>
      <c r="AE180" s="108">
        <f t="shared" si="44"/>
        <v>0</v>
      </c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</row>
    <row r="181" spans="1:226" s="6" customFormat="1" ht="31.5" customHeight="1" x14ac:dyDescent="0.2">
      <c r="A181" s="132"/>
      <c r="B181" s="142" t="s">
        <v>415</v>
      </c>
      <c r="C181" s="153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>
        <f t="shared" si="44"/>
        <v>0</v>
      </c>
      <c r="AB181" s="108">
        <f t="shared" si="44"/>
        <v>0</v>
      </c>
      <c r="AC181" s="108">
        <f t="shared" si="44"/>
        <v>0</v>
      </c>
      <c r="AD181" s="108">
        <f t="shared" si="44"/>
        <v>0</v>
      </c>
      <c r="AE181" s="108">
        <f t="shared" si="44"/>
        <v>0</v>
      </c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</row>
    <row r="182" spans="1:226" s="2" customFormat="1" ht="20.25" customHeight="1" x14ac:dyDescent="0.2">
      <c r="A182" s="132"/>
      <c r="B182" s="148" t="s">
        <v>416</v>
      </c>
      <c r="C182" s="153"/>
      <c r="D182" s="108"/>
      <c r="E182" s="108"/>
      <c r="F182" s="108"/>
      <c r="G182" s="108"/>
      <c r="H182" s="108"/>
      <c r="I182" s="108">
        <v>21760.46</v>
      </c>
      <c r="J182" s="108">
        <v>7920</v>
      </c>
      <c r="K182" s="108"/>
      <c r="L182" s="108"/>
      <c r="M182" s="108"/>
      <c r="N182" s="108">
        <v>2668.54</v>
      </c>
      <c r="O182" s="108"/>
      <c r="P182" s="108"/>
      <c r="Q182" s="108">
        <v>19800</v>
      </c>
      <c r="R182" s="108">
        <v>19800</v>
      </c>
      <c r="S182" s="108"/>
      <c r="T182" s="108"/>
      <c r="U182" s="108"/>
      <c r="V182" s="108"/>
      <c r="W182" s="108"/>
      <c r="X182" s="108"/>
      <c r="Y182" s="108"/>
      <c r="Z182" s="108"/>
      <c r="AA182" s="108">
        <f t="shared" si="44"/>
        <v>146100</v>
      </c>
      <c r="AB182" s="108">
        <f t="shared" si="44"/>
        <v>146100</v>
      </c>
      <c r="AC182" s="108">
        <f t="shared" si="44"/>
        <v>2668.54</v>
      </c>
      <c r="AD182" s="108">
        <f t="shared" si="44"/>
        <v>0</v>
      </c>
      <c r="AE182" s="108">
        <f t="shared" si="44"/>
        <v>0</v>
      </c>
      <c r="AF182" s="110">
        <v>146100</v>
      </c>
      <c r="AG182" s="110">
        <v>146100</v>
      </c>
      <c r="AH182" s="110">
        <v>2668.54</v>
      </c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</row>
    <row r="183" spans="1:226" s="2" customFormat="1" ht="17.25" customHeight="1" x14ac:dyDescent="0.2">
      <c r="A183" s="132"/>
      <c r="B183" s="148" t="s">
        <v>417</v>
      </c>
      <c r="C183" s="153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>
        <v>0</v>
      </c>
      <c r="R183" s="108">
        <v>0</v>
      </c>
      <c r="S183" s="108"/>
      <c r="T183" s="108"/>
      <c r="U183" s="108"/>
      <c r="V183" s="108"/>
      <c r="W183" s="108"/>
      <c r="X183" s="108"/>
      <c r="Y183" s="108"/>
      <c r="Z183" s="108"/>
      <c r="AA183" s="108">
        <f t="shared" si="44"/>
        <v>100000</v>
      </c>
      <c r="AB183" s="108">
        <f t="shared" si="44"/>
        <v>100000</v>
      </c>
      <c r="AC183" s="108">
        <f t="shared" si="44"/>
        <v>0</v>
      </c>
      <c r="AD183" s="108">
        <f t="shared" si="44"/>
        <v>0</v>
      </c>
      <c r="AE183" s="108">
        <f t="shared" si="44"/>
        <v>0</v>
      </c>
      <c r="AF183" s="110">
        <v>100000</v>
      </c>
      <c r="AG183" s="110">
        <v>100000</v>
      </c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  <c r="BM183" s="110"/>
      <c r="BN183" s="110"/>
    </row>
    <row r="184" spans="1:226" s="2" customFormat="1" ht="30" customHeight="1" x14ac:dyDescent="0.2">
      <c r="A184" s="132"/>
      <c r="B184" s="142" t="s">
        <v>418</v>
      </c>
      <c r="C184" s="153"/>
      <c r="D184" s="108"/>
      <c r="E184" s="108"/>
      <c r="F184" s="108"/>
      <c r="G184" s="108"/>
      <c r="H184" s="108"/>
      <c r="I184" s="108"/>
      <c r="J184" s="108">
        <v>10500</v>
      </c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>
        <f>10000+5000</f>
        <v>15000</v>
      </c>
      <c r="W184" s="108">
        <f>10000+5000</f>
        <v>15000</v>
      </c>
      <c r="X184" s="108"/>
      <c r="Y184" s="108"/>
      <c r="Z184" s="108"/>
      <c r="AA184" s="108">
        <f t="shared" si="44"/>
        <v>0</v>
      </c>
      <c r="AB184" s="108">
        <f t="shared" si="44"/>
        <v>0</v>
      </c>
      <c r="AC184" s="108">
        <f t="shared" si="44"/>
        <v>0</v>
      </c>
      <c r="AD184" s="108">
        <f t="shared" si="44"/>
        <v>0</v>
      </c>
      <c r="AE184" s="108">
        <f t="shared" si="44"/>
        <v>0</v>
      </c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</row>
    <row r="185" spans="1:226" s="2" customFormat="1" ht="30" customHeight="1" x14ac:dyDescent="0.2">
      <c r="A185" s="132"/>
      <c r="B185" s="149" t="s">
        <v>419</v>
      </c>
      <c r="C185" s="153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>
        <f t="shared" si="44"/>
        <v>0</v>
      </c>
      <c r="AB185" s="108">
        <f t="shared" si="44"/>
        <v>0</v>
      </c>
      <c r="AC185" s="108">
        <f t="shared" si="44"/>
        <v>0</v>
      </c>
      <c r="AD185" s="108">
        <f t="shared" si="44"/>
        <v>0</v>
      </c>
      <c r="AE185" s="108">
        <f t="shared" si="44"/>
        <v>0</v>
      </c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/>
      <c r="BI185" s="110"/>
      <c r="BJ185" s="110"/>
      <c r="BK185" s="110"/>
      <c r="BL185" s="110"/>
      <c r="BM185" s="110"/>
      <c r="BN185" s="110"/>
    </row>
    <row r="186" spans="1:226" s="2" customFormat="1" ht="24" customHeight="1" x14ac:dyDescent="0.2">
      <c r="A186" s="132"/>
      <c r="B186" s="148" t="s">
        <v>420</v>
      </c>
      <c r="C186" s="153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>
        <f t="shared" si="44"/>
        <v>0</v>
      </c>
      <c r="AB186" s="108">
        <f t="shared" si="44"/>
        <v>0</v>
      </c>
      <c r="AC186" s="108">
        <f t="shared" si="44"/>
        <v>0</v>
      </c>
      <c r="AD186" s="108">
        <f t="shared" si="44"/>
        <v>0</v>
      </c>
      <c r="AE186" s="108">
        <f t="shared" si="44"/>
        <v>0</v>
      </c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</row>
    <row r="187" spans="1:226" s="2" customFormat="1" ht="24" customHeight="1" x14ac:dyDescent="0.2">
      <c r="A187" s="132"/>
      <c r="B187" s="148"/>
      <c r="C187" s="154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>
        <f t="shared" si="44"/>
        <v>0</v>
      </c>
      <c r="AB187" s="108">
        <f t="shared" si="44"/>
        <v>0</v>
      </c>
      <c r="AC187" s="108">
        <f t="shared" si="44"/>
        <v>0</v>
      </c>
      <c r="AD187" s="108">
        <f t="shared" si="44"/>
        <v>0</v>
      </c>
      <c r="AE187" s="108">
        <f t="shared" si="44"/>
        <v>0</v>
      </c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  <c r="BK187" s="110"/>
      <c r="BL187" s="110"/>
      <c r="BM187" s="110"/>
      <c r="BN187" s="110"/>
    </row>
    <row r="189" spans="1:226" ht="30" customHeight="1" x14ac:dyDescent="0.2">
      <c r="B189" s="114" t="s">
        <v>283</v>
      </c>
    </row>
    <row r="190" spans="1:226" ht="30" customHeight="1" x14ac:dyDescent="0.2">
      <c r="B190" s="114" t="s">
        <v>284</v>
      </c>
    </row>
    <row r="191" spans="1:226" ht="30" customHeight="1" x14ac:dyDescent="0.2">
      <c r="B191" s="114" t="s">
        <v>285</v>
      </c>
    </row>
    <row r="192" spans="1:226" ht="30" customHeight="1" x14ac:dyDescent="0.2">
      <c r="B192" s="114" t="s">
        <v>286</v>
      </c>
    </row>
    <row r="193" spans="2:67" ht="30" customHeight="1" x14ac:dyDescent="0.2">
      <c r="B193" s="114" t="s">
        <v>287</v>
      </c>
    </row>
    <row r="194" spans="2:67" ht="30" customHeight="1" x14ac:dyDescent="0.2">
      <c r="B194" s="114" t="s">
        <v>288</v>
      </c>
    </row>
    <row r="195" spans="2:67" ht="30" customHeight="1" x14ac:dyDescent="0.2">
      <c r="B195" s="114" t="s">
        <v>289</v>
      </c>
    </row>
    <row r="196" spans="2:67" ht="30" customHeight="1" x14ac:dyDescent="0.2">
      <c r="B196" s="114" t="s">
        <v>290</v>
      </c>
      <c r="Q196" s="115"/>
      <c r="R196" s="115"/>
      <c r="S196" s="115"/>
      <c r="T196" s="115"/>
      <c r="U196" s="112"/>
      <c r="V196" s="117"/>
      <c r="W196" s="113"/>
      <c r="X196" s="115"/>
      <c r="Z196" s="112"/>
      <c r="AA196" s="117"/>
      <c r="AB196" s="113"/>
      <c r="AC196" s="113"/>
      <c r="AE196" s="112"/>
      <c r="AF196" s="117"/>
      <c r="AG196" s="113"/>
      <c r="AH196" s="113"/>
      <c r="AJ196" s="112"/>
      <c r="AK196" s="117"/>
      <c r="AL196" s="113"/>
      <c r="AM196" s="113"/>
      <c r="AO196" s="112"/>
      <c r="AP196" s="117"/>
      <c r="AQ196" s="113"/>
      <c r="AR196" s="113"/>
      <c r="AT196" s="112"/>
      <c r="AU196" s="117"/>
      <c r="AV196" s="113"/>
      <c r="AW196" s="113"/>
      <c r="AY196" s="112"/>
      <c r="AZ196" s="117"/>
      <c r="BA196" s="113"/>
      <c r="BB196" s="113"/>
      <c r="BD196" s="112"/>
      <c r="BE196" s="117"/>
      <c r="BF196" s="113"/>
      <c r="BG196" s="113"/>
      <c r="BI196" s="112"/>
      <c r="BJ196" s="117"/>
      <c r="BK196" s="113"/>
      <c r="BL196" s="113"/>
      <c r="BN196" s="112"/>
      <c r="BO196" s="117"/>
    </row>
    <row r="197" spans="2:67" ht="30" customHeight="1" x14ac:dyDescent="0.2">
      <c r="B197" s="114" t="s">
        <v>291</v>
      </c>
    </row>
  </sheetData>
  <sheetProtection algorithmName="SHA-512" hashValue="onis10cUe0MmK1BitvkyDwRCR3JmXFB6aDaDWFnIs4udLwhHhvvdBmM4RbfkUEFmIVANNsSBNVSqkek95uSI1Q==" saltValue="Ald8EvpPtapCiN+PghPqyQ==" spinCount="100000" sheet="1" formatCells="0" formatColumns="0" formatRows="0" insertColumns="0" insertRows="0" insertHyperlinks="0" deleteColumns="0" deleteRows="0" sort="0" autoFilter="0" pivotTables="0"/>
  <mergeCells count="114">
    <mergeCell ref="A3:A7"/>
    <mergeCell ref="B3:B7"/>
    <mergeCell ref="C3:C7"/>
    <mergeCell ref="D3:F4"/>
    <mergeCell ref="G3:H5"/>
    <mergeCell ref="I3:K4"/>
    <mergeCell ref="D5:F5"/>
    <mergeCell ref="I5:K5"/>
    <mergeCell ref="D6:D7"/>
    <mergeCell ref="E6:E7"/>
    <mergeCell ref="L5:N5"/>
    <mergeCell ref="Q5:S5"/>
    <mergeCell ref="T5:U5"/>
    <mergeCell ref="V5:X5"/>
    <mergeCell ref="Y5:Z5"/>
    <mergeCell ref="AA5:AC5"/>
    <mergeCell ref="AZ3:BD4"/>
    <mergeCell ref="BE3:BI4"/>
    <mergeCell ref="BJ3:BN4"/>
    <mergeCell ref="O4:P5"/>
    <mergeCell ref="Q4:U4"/>
    <mergeCell ref="V4:Z4"/>
    <mergeCell ref="AA4:AE4"/>
    <mergeCell ref="AD5:AE5"/>
    <mergeCell ref="AF5:AH5"/>
    <mergeCell ref="AI5:AJ5"/>
    <mergeCell ref="L3:N4"/>
    <mergeCell ref="O3:AE3"/>
    <mergeCell ref="AF3:AJ4"/>
    <mergeCell ref="AK3:AO4"/>
    <mergeCell ref="AP3:AT4"/>
    <mergeCell ref="AU3:AY4"/>
    <mergeCell ref="AZ5:BB5"/>
    <mergeCell ref="BC5:BD5"/>
    <mergeCell ref="BE5:BG5"/>
    <mergeCell ref="BH5:BI5"/>
    <mergeCell ref="BJ5:BL5"/>
    <mergeCell ref="BM5:BN5"/>
    <mergeCell ref="AK5:AM5"/>
    <mergeCell ref="AN5:AO5"/>
    <mergeCell ref="AP5:AR5"/>
    <mergeCell ref="AS5:AT5"/>
    <mergeCell ref="AU5:AW5"/>
    <mergeCell ref="AX5:AY5"/>
    <mergeCell ref="O6:O7"/>
    <mergeCell ref="P6:P7"/>
    <mergeCell ref="Q6:Q7"/>
    <mergeCell ref="R6:R7"/>
    <mergeCell ref="S6:S7"/>
    <mergeCell ref="T6:T7"/>
    <mergeCell ref="F6:F7"/>
    <mergeCell ref="G6:G7"/>
    <mergeCell ref="H6:H7"/>
    <mergeCell ref="L6:L7"/>
    <mergeCell ref="M6:M7"/>
    <mergeCell ref="N6:N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BK6:BK7"/>
    <mergeCell ref="BL6:BL7"/>
    <mergeCell ref="BM6:BM7"/>
    <mergeCell ref="BN6:BN7"/>
    <mergeCell ref="C12:C13"/>
    <mergeCell ref="C14:C19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C139:C140"/>
    <mergeCell ref="C143:C149"/>
    <mergeCell ref="C151:C170"/>
    <mergeCell ref="C172:C187"/>
    <mergeCell ref="C21:C23"/>
    <mergeCell ref="C25:C30"/>
    <mergeCell ref="C31:C35"/>
    <mergeCell ref="C36:C46"/>
    <mergeCell ref="C48:C98"/>
    <mergeCell ref="C99:C137"/>
  </mergeCells>
  <pageMargins left="0" right="0" top="0" bottom="0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S247"/>
  <sheetViews>
    <sheetView tabSelected="1" topLeftCell="B3" zoomScale="70" zoomScaleNormal="70" workbookViewId="0">
      <pane xSplit="3" ySplit="8" topLeftCell="AB225" activePane="bottomRight" state="frozen"/>
      <selection activeCell="C3" sqref="C3:C7"/>
      <selection pane="topRight" activeCell="C3" sqref="C3:C7"/>
      <selection pane="bottomLeft" activeCell="C3" sqref="C3:C7"/>
      <selection pane="bottomRight" activeCell="AE232" sqref="AE232"/>
    </sheetView>
  </sheetViews>
  <sheetFormatPr defaultRowHeight="30" customHeight="1" x14ac:dyDescent="0.2"/>
  <cols>
    <col min="1" max="1" width="6.7109375" style="112" customWidth="1"/>
    <col min="2" max="2" width="12.7109375" style="113" bestFit="1" customWidth="1"/>
    <col min="3" max="3" width="77.85546875" style="113" customWidth="1"/>
    <col min="4" max="4" width="10.42578125" style="115" customWidth="1"/>
    <col min="5" max="5" width="15.42578125" style="115" customWidth="1"/>
    <col min="6" max="6" width="14.7109375" style="115" customWidth="1"/>
    <col min="7" max="7" width="17.28515625" style="115" customWidth="1"/>
    <col min="8" max="8" width="15" style="115" customWidth="1"/>
    <col min="9" max="9" width="14.42578125" style="115" customWidth="1"/>
    <col min="10" max="10" width="18.140625" style="116" customWidth="1"/>
    <col min="11" max="11" width="18" style="116" customWidth="1"/>
    <col min="12" max="12" width="19.7109375" style="116" customWidth="1"/>
    <col min="13" max="14" width="16.5703125" style="115" customWidth="1"/>
    <col min="15" max="15" width="18.7109375" style="115" customWidth="1"/>
    <col min="16" max="16" width="15" style="115" customWidth="1"/>
    <col min="17" max="17" width="14.42578125" style="115" customWidth="1"/>
    <col min="18" max="18" width="21.28515625" style="112" customWidth="1"/>
    <col min="19" max="19" width="17.5703125" style="117" customWidth="1"/>
    <col min="20" max="20" width="19.42578125" style="112" customWidth="1"/>
    <col min="21" max="21" width="18" style="113" customWidth="1"/>
    <col min="22" max="22" width="20.7109375" style="113" customWidth="1"/>
    <col min="23" max="23" width="21.42578125" style="112" customWidth="1"/>
    <col min="24" max="24" width="18.85546875" style="117" customWidth="1"/>
    <col min="25" max="25" width="20.42578125" style="112" customWidth="1"/>
    <col min="26" max="26" width="21.28515625" style="113" customWidth="1"/>
    <col min="27" max="27" width="20.5703125" style="113" customWidth="1"/>
    <col min="28" max="28" width="21" style="112" customWidth="1"/>
    <col min="29" max="29" width="18.5703125" style="117" customWidth="1"/>
    <col min="30" max="30" width="20.42578125" style="117" customWidth="1"/>
    <col min="31" max="31" width="22.140625" style="113" customWidth="1"/>
    <col min="32" max="32" width="16.42578125" style="113" customWidth="1"/>
    <col min="33" max="33" width="21.85546875" style="112" customWidth="1"/>
    <col min="34" max="35" width="22.140625" style="117" customWidth="1"/>
    <col min="36" max="36" width="18.5703125" style="113" customWidth="1"/>
    <col min="37" max="37" width="18" style="113" customWidth="1"/>
    <col min="38" max="38" width="21.85546875" style="112" customWidth="1"/>
    <col min="39" max="40" width="22.140625" style="117" customWidth="1"/>
    <col min="41" max="42" width="21.28515625" style="113" customWidth="1"/>
    <col min="43" max="43" width="21.85546875" style="112" customWidth="1"/>
    <col min="44" max="45" width="22.140625" style="117" customWidth="1"/>
    <col min="46" max="47" width="21.42578125" style="113" customWidth="1"/>
    <col min="48" max="48" width="21.85546875" style="112" customWidth="1"/>
    <col min="49" max="50" width="22.140625" style="117" customWidth="1"/>
    <col min="51" max="52" width="21.42578125" style="113" customWidth="1"/>
    <col min="53" max="53" width="21.85546875" style="112" customWidth="1"/>
    <col min="54" max="55" width="22.140625" style="117" customWidth="1"/>
    <col min="56" max="57" width="21.42578125" style="113" customWidth="1"/>
    <col min="58" max="58" width="21.85546875" style="112" customWidth="1"/>
    <col min="59" max="60" width="22.140625" style="117" customWidth="1"/>
    <col min="61" max="62" width="21.42578125" style="113" customWidth="1"/>
    <col min="63" max="63" width="21.85546875" style="112" customWidth="1"/>
    <col min="64" max="65" width="22.140625" style="117" customWidth="1"/>
    <col min="66" max="67" width="21.42578125" style="113" customWidth="1"/>
    <col min="68" max="16384" width="9.140625" style="113"/>
  </cols>
  <sheetData>
    <row r="2" spans="1:227" s="2" customFormat="1" ht="30" customHeight="1" x14ac:dyDescent="0.2">
      <c r="A2" s="1"/>
      <c r="C2" s="3"/>
      <c r="D2" s="4"/>
      <c r="E2" s="4"/>
      <c r="F2" s="4"/>
      <c r="G2" s="4"/>
      <c r="H2" s="4"/>
      <c r="I2" s="4"/>
      <c r="J2" s="5"/>
      <c r="K2" s="5"/>
      <c r="L2" s="5"/>
      <c r="M2" s="4"/>
      <c r="N2" s="4"/>
      <c r="O2" s="4"/>
      <c r="P2" s="4"/>
      <c r="Q2" s="4"/>
      <c r="R2" s="1"/>
      <c r="S2" s="6"/>
      <c r="T2" s="1"/>
      <c r="W2" s="1"/>
      <c r="X2" s="6"/>
      <c r="Y2" s="1"/>
      <c r="AB2" s="1"/>
      <c r="AC2" s="6"/>
      <c r="AD2" s="6"/>
      <c r="AG2" s="1"/>
      <c r="AH2" s="6"/>
      <c r="AI2" s="6"/>
      <c r="AL2" s="1"/>
      <c r="AM2" s="6"/>
      <c r="AN2" s="6"/>
      <c r="AQ2" s="1"/>
      <c r="AR2" s="6"/>
      <c r="AS2" s="6"/>
      <c r="AV2" s="1"/>
      <c r="AW2" s="6"/>
      <c r="AX2" s="6"/>
      <c r="BA2" s="1"/>
      <c r="BB2" s="6"/>
      <c r="BC2" s="6"/>
      <c r="BF2" s="1"/>
      <c r="BG2" s="6"/>
      <c r="BH2" s="6"/>
      <c r="BK2" s="1"/>
      <c r="BL2" s="6"/>
      <c r="BM2" s="6"/>
    </row>
    <row r="3" spans="1:227" s="2" customFormat="1" ht="27.75" customHeight="1" x14ac:dyDescent="0.2">
      <c r="A3" s="1"/>
      <c r="B3" s="181" t="s">
        <v>0</v>
      </c>
      <c r="C3" s="164" t="s">
        <v>1</v>
      </c>
      <c r="D3" s="164" t="s">
        <v>2</v>
      </c>
      <c r="E3" s="164" t="s">
        <v>3</v>
      </c>
      <c r="F3" s="164"/>
      <c r="G3" s="164"/>
      <c r="H3" s="164" t="s">
        <v>4</v>
      </c>
      <c r="I3" s="164"/>
      <c r="J3" s="184">
        <v>2021</v>
      </c>
      <c r="K3" s="184"/>
      <c r="L3" s="184"/>
      <c r="M3" s="164" t="s">
        <v>5</v>
      </c>
      <c r="N3" s="164"/>
      <c r="O3" s="164"/>
      <c r="P3" s="180" t="s">
        <v>6</v>
      </c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74" t="s">
        <v>7</v>
      </c>
      <c r="AH3" s="174"/>
      <c r="AI3" s="174"/>
      <c r="AJ3" s="174"/>
      <c r="AK3" s="174"/>
      <c r="AL3" s="174" t="s">
        <v>8</v>
      </c>
      <c r="AM3" s="174"/>
      <c r="AN3" s="174"/>
      <c r="AO3" s="174"/>
      <c r="AP3" s="174"/>
      <c r="AQ3" s="174" t="s">
        <v>9</v>
      </c>
      <c r="AR3" s="174"/>
      <c r="AS3" s="174"/>
      <c r="AT3" s="174"/>
      <c r="AU3" s="174"/>
      <c r="AV3" s="174" t="s">
        <v>10</v>
      </c>
      <c r="AW3" s="174"/>
      <c r="AX3" s="174"/>
      <c r="AY3" s="174"/>
      <c r="AZ3" s="174"/>
      <c r="BA3" s="174" t="s">
        <v>11</v>
      </c>
      <c r="BB3" s="174"/>
      <c r="BC3" s="174"/>
      <c r="BD3" s="174"/>
      <c r="BE3" s="174"/>
      <c r="BF3" s="174" t="s">
        <v>12</v>
      </c>
      <c r="BG3" s="174"/>
      <c r="BH3" s="174"/>
      <c r="BI3" s="174"/>
      <c r="BJ3" s="174"/>
      <c r="BK3" s="174" t="s">
        <v>13</v>
      </c>
      <c r="BL3" s="174"/>
      <c r="BM3" s="174"/>
      <c r="BN3" s="174"/>
      <c r="BO3" s="174"/>
    </row>
    <row r="4" spans="1:227" s="2" customFormat="1" ht="34.5" customHeight="1" x14ac:dyDescent="0.2">
      <c r="A4" s="1"/>
      <c r="B4" s="181"/>
      <c r="C4" s="164"/>
      <c r="D4" s="164"/>
      <c r="E4" s="164"/>
      <c r="F4" s="164"/>
      <c r="G4" s="164"/>
      <c r="H4" s="164"/>
      <c r="I4" s="164"/>
      <c r="J4" s="184"/>
      <c r="K4" s="184"/>
      <c r="L4" s="184"/>
      <c r="M4" s="164"/>
      <c r="N4" s="164"/>
      <c r="O4" s="164"/>
      <c r="P4" s="175" t="s">
        <v>14</v>
      </c>
      <c r="Q4" s="176"/>
      <c r="R4" s="179" t="s">
        <v>15</v>
      </c>
      <c r="S4" s="179"/>
      <c r="T4" s="179"/>
      <c r="U4" s="179"/>
      <c r="V4" s="179"/>
      <c r="W4" s="179" t="s">
        <v>16</v>
      </c>
      <c r="X4" s="179"/>
      <c r="Y4" s="179"/>
      <c r="Z4" s="179"/>
      <c r="AA4" s="179"/>
      <c r="AB4" s="179" t="s">
        <v>17</v>
      </c>
      <c r="AC4" s="179"/>
      <c r="AD4" s="179"/>
      <c r="AE4" s="179"/>
      <c r="AF4" s="179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</row>
    <row r="5" spans="1:227" s="2" customFormat="1" ht="16.5" customHeight="1" x14ac:dyDescent="0.2">
      <c r="A5" s="1"/>
      <c r="B5" s="181"/>
      <c r="C5" s="164"/>
      <c r="D5" s="164"/>
      <c r="E5" s="163" t="s">
        <v>18</v>
      </c>
      <c r="F5" s="163"/>
      <c r="G5" s="163"/>
      <c r="H5" s="164"/>
      <c r="I5" s="164"/>
      <c r="J5" s="185" t="s">
        <v>18</v>
      </c>
      <c r="K5" s="185"/>
      <c r="L5" s="185"/>
      <c r="M5" s="165" t="s">
        <v>18</v>
      </c>
      <c r="N5" s="163"/>
      <c r="O5" s="163"/>
      <c r="P5" s="177"/>
      <c r="Q5" s="178"/>
      <c r="R5" s="170" t="s">
        <v>19</v>
      </c>
      <c r="S5" s="171"/>
      <c r="T5" s="172"/>
      <c r="U5" s="173" t="s">
        <v>20</v>
      </c>
      <c r="V5" s="173"/>
      <c r="W5" s="170" t="s">
        <v>19</v>
      </c>
      <c r="X5" s="171"/>
      <c r="Y5" s="172"/>
      <c r="Z5" s="173" t="s">
        <v>20</v>
      </c>
      <c r="AA5" s="173"/>
      <c r="AB5" s="170" t="s">
        <v>19</v>
      </c>
      <c r="AC5" s="171"/>
      <c r="AD5" s="172"/>
      <c r="AE5" s="173" t="s">
        <v>20</v>
      </c>
      <c r="AF5" s="173"/>
      <c r="AG5" s="166" t="s">
        <v>19</v>
      </c>
      <c r="AH5" s="167"/>
      <c r="AI5" s="168"/>
      <c r="AJ5" s="169" t="s">
        <v>20</v>
      </c>
      <c r="AK5" s="169"/>
      <c r="AL5" s="166" t="s">
        <v>19</v>
      </c>
      <c r="AM5" s="167"/>
      <c r="AN5" s="168"/>
      <c r="AO5" s="169" t="s">
        <v>20</v>
      </c>
      <c r="AP5" s="169"/>
      <c r="AQ5" s="166" t="s">
        <v>19</v>
      </c>
      <c r="AR5" s="167"/>
      <c r="AS5" s="168"/>
      <c r="AT5" s="169" t="s">
        <v>20</v>
      </c>
      <c r="AU5" s="169"/>
      <c r="AV5" s="166" t="s">
        <v>19</v>
      </c>
      <c r="AW5" s="167"/>
      <c r="AX5" s="168"/>
      <c r="AY5" s="169" t="s">
        <v>20</v>
      </c>
      <c r="AZ5" s="169"/>
      <c r="BA5" s="166" t="s">
        <v>19</v>
      </c>
      <c r="BB5" s="167"/>
      <c r="BC5" s="168"/>
      <c r="BD5" s="169" t="s">
        <v>20</v>
      </c>
      <c r="BE5" s="169"/>
      <c r="BF5" s="166" t="s">
        <v>19</v>
      </c>
      <c r="BG5" s="167"/>
      <c r="BH5" s="168"/>
      <c r="BI5" s="169" t="s">
        <v>20</v>
      </c>
      <c r="BJ5" s="169"/>
      <c r="BK5" s="166" t="s">
        <v>19</v>
      </c>
      <c r="BL5" s="167"/>
      <c r="BM5" s="168"/>
      <c r="BN5" s="169" t="s">
        <v>20</v>
      </c>
      <c r="BO5" s="169"/>
    </row>
    <row r="6" spans="1:227" s="2" customFormat="1" ht="55.5" customHeight="1" x14ac:dyDescent="0.2">
      <c r="A6" s="1"/>
      <c r="B6" s="181"/>
      <c r="C6" s="164"/>
      <c r="D6" s="164"/>
      <c r="E6" s="163" t="s">
        <v>21</v>
      </c>
      <c r="F6" s="163" t="s">
        <v>22</v>
      </c>
      <c r="G6" s="164" t="s">
        <v>23</v>
      </c>
      <c r="H6" s="163" t="s">
        <v>21</v>
      </c>
      <c r="I6" s="163" t="s">
        <v>22</v>
      </c>
      <c r="J6" s="7" t="s">
        <v>21</v>
      </c>
      <c r="K6" s="7" t="s">
        <v>22</v>
      </c>
      <c r="L6" s="7" t="s">
        <v>23</v>
      </c>
      <c r="M6" s="165" t="s">
        <v>21</v>
      </c>
      <c r="N6" s="163" t="s">
        <v>22</v>
      </c>
      <c r="O6" s="164" t="s">
        <v>23</v>
      </c>
      <c r="P6" s="163" t="s">
        <v>21</v>
      </c>
      <c r="Q6" s="163" t="s">
        <v>22</v>
      </c>
      <c r="R6" s="161" t="s">
        <v>24</v>
      </c>
      <c r="S6" s="161" t="s">
        <v>25</v>
      </c>
      <c r="T6" s="161" t="s">
        <v>26</v>
      </c>
      <c r="U6" s="161" t="s">
        <v>27</v>
      </c>
      <c r="V6" s="161" t="s">
        <v>28</v>
      </c>
      <c r="W6" s="161" t="s">
        <v>24</v>
      </c>
      <c r="X6" s="161" t="s">
        <v>25</v>
      </c>
      <c r="Y6" s="161" t="s">
        <v>26</v>
      </c>
      <c r="Z6" s="161" t="s">
        <v>27</v>
      </c>
      <c r="AA6" s="161" t="s">
        <v>28</v>
      </c>
      <c r="AB6" s="161" t="s">
        <v>24</v>
      </c>
      <c r="AC6" s="161" t="s">
        <v>25</v>
      </c>
      <c r="AD6" s="161" t="s">
        <v>26</v>
      </c>
      <c r="AE6" s="161" t="s">
        <v>27</v>
      </c>
      <c r="AF6" s="161" t="s">
        <v>28</v>
      </c>
      <c r="AG6" s="157" t="s">
        <v>24</v>
      </c>
      <c r="AH6" s="157" t="s">
        <v>25</v>
      </c>
      <c r="AI6" s="159" t="s">
        <v>26</v>
      </c>
      <c r="AJ6" s="157" t="s">
        <v>27</v>
      </c>
      <c r="AK6" s="157" t="s">
        <v>28</v>
      </c>
      <c r="AL6" s="157" t="s">
        <v>24</v>
      </c>
      <c r="AM6" s="157" t="s">
        <v>25</v>
      </c>
      <c r="AN6" s="159" t="s">
        <v>26</v>
      </c>
      <c r="AO6" s="157" t="s">
        <v>27</v>
      </c>
      <c r="AP6" s="157" t="s">
        <v>28</v>
      </c>
      <c r="AQ6" s="157" t="s">
        <v>24</v>
      </c>
      <c r="AR6" s="157" t="s">
        <v>25</v>
      </c>
      <c r="AS6" s="159" t="s">
        <v>26</v>
      </c>
      <c r="AT6" s="157" t="s">
        <v>27</v>
      </c>
      <c r="AU6" s="157" t="s">
        <v>28</v>
      </c>
      <c r="AV6" s="157" t="s">
        <v>24</v>
      </c>
      <c r="AW6" s="157" t="s">
        <v>25</v>
      </c>
      <c r="AX6" s="159" t="s">
        <v>26</v>
      </c>
      <c r="AY6" s="157" t="s">
        <v>27</v>
      </c>
      <c r="AZ6" s="157" t="s">
        <v>28</v>
      </c>
      <c r="BA6" s="157" t="s">
        <v>24</v>
      </c>
      <c r="BB6" s="157" t="s">
        <v>25</v>
      </c>
      <c r="BC6" s="159" t="s">
        <v>26</v>
      </c>
      <c r="BD6" s="157" t="s">
        <v>27</v>
      </c>
      <c r="BE6" s="157" t="s">
        <v>28</v>
      </c>
      <c r="BF6" s="157" t="s">
        <v>24</v>
      </c>
      <c r="BG6" s="157" t="s">
        <v>25</v>
      </c>
      <c r="BH6" s="159" t="s">
        <v>26</v>
      </c>
      <c r="BI6" s="157" t="s">
        <v>27</v>
      </c>
      <c r="BJ6" s="157" t="s">
        <v>28</v>
      </c>
      <c r="BK6" s="157" t="s">
        <v>24</v>
      </c>
      <c r="BL6" s="157" t="s">
        <v>25</v>
      </c>
      <c r="BM6" s="159" t="s">
        <v>26</v>
      </c>
      <c r="BN6" s="157" t="s">
        <v>27</v>
      </c>
      <c r="BO6" s="157" t="s">
        <v>28</v>
      </c>
    </row>
    <row r="7" spans="1:227" s="9" customFormat="1" ht="32.25" customHeight="1" x14ac:dyDescent="0.2">
      <c r="A7" s="8"/>
      <c r="B7" s="181"/>
      <c r="C7" s="164"/>
      <c r="D7" s="164"/>
      <c r="E7" s="163"/>
      <c r="F7" s="163"/>
      <c r="G7" s="164"/>
      <c r="H7" s="163"/>
      <c r="I7" s="163"/>
      <c r="J7" s="7" t="s">
        <v>29</v>
      </c>
      <c r="K7" s="7" t="s">
        <v>29</v>
      </c>
      <c r="L7" s="7" t="s">
        <v>29</v>
      </c>
      <c r="M7" s="165"/>
      <c r="N7" s="163"/>
      <c r="O7" s="164"/>
      <c r="P7" s="163"/>
      <c r="Q7" s="163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58"/>
      <c r="AH7" s="158"/>
      <c r="AI7" s="160"/>
      <c r="AJ7" s="158"/>
      <c r="AK7" s="158"/>
      <c r="AL7" s="158"/>
      <c r="AM7" s="158"/>
      <c r="AN7" s="160"/>
      <c r="AO7" s="158"/>
      <c r="AP7" s="158"/>
      <c r="AQ7" s="158"/>
      <c r="AR7" s="158"/>
      <c r="AS7" s="160"/>
      <c r="AT7" s="158"/>
      <c r="AU7" s="158"/>
      <c r="AV7" s="158"/>
      <c r="AW7" s="158"/>
      <c r="AX7" s="160"/>
      <c r="AY7" s="158"/>
      <c r="AZ7" s="158"/>
      <c r="BA7" s="158"/>
      <c r="BB7" s="158"/>
      <c r="BC7" s="160"/>
      <c r="BD7" s="158"/>
      <c r="BE7" s="158"/>
      <c r="BF7" s="158"/>
      <c r="BG7" s="158"/>
      <c r="BH7" s="160"/>
      <c r="BI7" s="158"/>
      <c r="BJ7" s="158"/>
      <c r="BK7" s="158"/>
      <c r="BL7" s="158"/>
      <c r="BM7" s="160"/>
      <c r="BN7" s="158"/>
      <c r="BO7" s="158"/>
    </row>
    <row r="8" spans="1:227" s="17" customFormat="1" ht="32.25" customHeight="1" x14ac:dyDescent="0.3">
      <c r="A8" s="10"/>
      <c r="B8" s="11" t="s">
        <v>30</v>
      </c>
      <c r="C8" s="12" t="s">
        <v>31</v>
      </c>
      <c r="D8" s="13" t="s">
        <v>32</v>
      </c>
      <c r="E8" s="14" t="s">
        <v>32</v>
      </c>
      <c r="F8" s="14" t="s">
        <v>32</v>
      </c>
      <c r="G8" s="14" t="s">
        <v>32</v>
      </c>
      <c r="H8" s="14"/>
      <c r="I8" s="14"/>
      <c r="J8" s="14"/>
      <c r="K8" s="14"/>
      <c r="L8" s="14">
        <v>3300955.74</v>
      </c>
      <c r="M8" s="14" t="s">
        <v>32</v>
      </c>
      <c r="N8" s="14" t="s">
        <v>32</v>
      </c>
      <c r="O8" s="14" t="s">
        <v>32</v>
      </c>
      <c r="P8" s="14"/>
      <c r="Q8" s="14"/>
      <c r="R8" s="14" t="s">
        <v>32</v>
      </c>
      <c r="S8" s="14" t="s">
        <v>32</v>
      </c>
      <c r="T8" s="14" t="s">
        <v>32</v>
      </c>
      <c r="U8" s="15">
        <v>11817399.998</v>
      </c>
      <c r="V8" s="14">
        <f>U8</f>
        <v>11817399.998</v>
      </c>
      <c r="W8" s="14" t="s">
        <v>32</v>
      </c>
      <c r="X8" s="14" t="s">
        <v>32</v>
      </c>
      <c r="Y8" s="14" t="s">
        <v>32</v>
      </c>
      <c r="Z8" s="15">
        <v>26133099.999999996</v>
      </c>
      <c r="AA8" s="14">
        <f>Z8</f>
        <v>26133099.999999996</v>
      </c>
      <c r="AB8" s="14" t="s">
        <v>32</v>
      </c>
      <c r="AC8" s="14" t="s">
        <v>32</v>
      </c>
      <c r="AD8" s="14" t="s">
        <v>32</v>
      </c>
      <c r="AE8" s="14">
        <f>AJ8+AO8+AT8+AY8+BD8+BI8+BN8</f>
        <v>3551017.19</v>
      </c>
      <c r="AF8" s="14">
        <f>AK8+AP8+AU8+AZ8+BE8+BJ8+BO8</f>
        <v>3551017.19</v>
      </c>
      <c r="AG8" s="14" t="s">
        <v>32</v>
      </c>
      <c r="AH8" s="14" t="s">
        <v>32</v>
      </c>
      <c r="AI8" s="14" t="s">
        <v>32</v>
      </c>
      <c r="AJ8" s="14">
        <f>2683163.85+44000+46000</f>
        <v>2773163.85</v>
      </c>
      <c r="AK8" s="14">
        <v>2683163.85</v>
      </c>
      <c r="AL8" s="14" t="s">
        <v>32</v>
      </c>
      <c r="AM8" s="14" t="s">
        <v>32</v>
      </c>
      <c r="AN8" s="14" t="s">
        <v>32</v>
      </c>
      <c r="AO8" s="14">
        <f>462982.69-44000</f>
        <v>418982.69</v>
      </c>
      <c r="AP8" s="14">
        <v>462982.69</v>
      </c>
      <c r="AQ8" s="14" t="s">
        <v>32</v>
      </c>
      <c r="AR8" s="14" t="s">
        <v>32</v>
      </c>
      <c r="AS8" s="14" t="s">
        <v>32</v>
      </c>
      <c r="AT8" s="16">
        <f>184070.65+20800</f>
        <v>204870.65</v>
      </c>
      <c r="AU8" s="14">
        <f>AT8</f>
        <v>204870.65</v>
      </c>
      <c r="AV8" s="14" t="s">
        <v>32</v>
      </c>
      <c r="AW8" s="14" t="s">
        <v>32</v>
      </c>
      <c r="AX8" s="14" t="s">
        <v>32</v>
      </c>
      <c r="AY8" s="14">
        <f>200000-46000</f>
        <v>154000</v>
      </c>
      <c r="AZ8" s="14">
        <v>200000</v>
      </c>
      <c r="BA8" s="14" t="s">
        <v>32</v>
      </c>
      <c r="BB8" s="14" t="s">
        <v>32</v>
      </c>
      <c r="BC8" s="14" t="s">
        <v>32</v>
      </c>
      <c r="BD8" s="14"/>
      <c r="BE8" s="14"/>
      <c r="BF8" s="14" t="s">
        <v>32</v>
      </c>
      <c r="BG8" s="14" t="s">
        <v>32</v>
      </c>
      <c r="BH8" s="14" t="s">
        <v>32</v>
      </c>
      <c r="BI8" s="14"/>
      <c r="BJ8" s="14"/>
      <c r="BK8" s="14" t="s">
        <v>32</v>
      </c>
      <c r="BL8" s="14" t="s">
        <v>32</v>
      </c>
      <c r="BM8" s="14" t="s">
        <v>32</v>
      </c>
      <c r="BN8" s="14"/>
      <c r="BO8" s="14"/>
    </row>
    <row r="9" spans="1:227" s="9" customFormat="1" ht="41.25" customHeight="1" x14ac:dyDescent="0.2">
      <c r="A9" s="8"/>
      <c r="B9" s="11" t="s">
        <v>33</v>
      </c>
      <c r="C9" s="12" t="s">
        <v>34</v>
      </c>
      <c r="D9" s="18" t="s">
        <v>32</v>
      </c>
      <c r="E9" s="14">
        <f t="shared" ref="E9:BO9" si="0">E10+E20+E28+E176+E193</f>
        <v>0</v>
      </c>
      <c r="F9" s="14">
        <f t="shared" si="0"/>
        <v>-9932.86</v>
      </c>
      <c r="G9" s="14">
        <f t="shared" si="0"/>
        <v>0</v>
      </c>
      <c r="H9" s="14">
        <f t="shared" si="0"/>
        <v>53400.11</v>
      </c>
      <c r="I9" s="14">
        <f t="shared" si="0"/>
        <v>76235.209999999992</v>
      </c>
      <c r="J9" s="19">
        <f t="shared" si="0"/>
        <v>9763600.1061000004</v>
      </c>
      <c r="K9" s="19">
        <f t="shared" si="0"/>
        <v>23633020.210000001</v>
      </c>
      <c r="L9" s="19">
        <f t="shared" si="0"/>
        <v>3286632.8600000003</v>
      </c>
      <c r="M9" s="14">
        <f t="shared" si="0"/>
        <v>0</v>
      </c>
      <c r="N9" s="14">
        <f t="shared" si="0"/>
        <v>44688.14</v>
      </c>
      <c r="O9" s="14">
        <f t="shared" si="0"/>
        <v>65872.14</v>
      </c>
      <c r="P9" s="14">
        <f t="shared" si="0"/>
        <v>0</v>
      </c>
      <c r="Q9" s="14">
        <f t="shared" si="0"/>
        <v>0</v>
      </c>
      <c r="R9" s="14">
        <f t="shared" si="0"/>
        <v>10099400</v>
      </c>
      <c r="S9" s="14">
        <f t="shared" si="0"/>
        <v>11817399.998</v>
      </c>
      <c r="T9" s="14">
        <f t="shared" si="0"/>
        <v>0</v>
      </c>
      <c r="U9" s="14">
        <f t="shared" si="0"/>
        <v>11487093.748</v>
      </c>
      <c r="V9" s="14">
        <f t="shared" si="0"/>
        <v>11405281.578000002</v>
      </c>
      <c r="W9" s="14">
        <f t="shared" si="0"/>
        <v>23460700.003333334</v>
      </c>
      <c r="X9" s="14">
        <f t="shared" si="0"/>
        <v>26133099.999999996</v>
      </c>
      <c r="Y9" s="14">
        <f t="shared" si="0"/>
        <v>0</v>
      </c>
      <c r="Z9" s="14">
        <f t="shared" si="0"/>
        <v>26133099.999999996</v>
      </c>
      <c r="AA9" s="14">
        <f t="shared" si="0"/>
        <v>25883471.819999997</v>
      </c>
      <c r="AB9" s="14">
        <f t="shared" si="0"/>
        <v>3790259</v>
      </c>
      <c r="AC9" s="14">
        <f t="shared" si="0"/>
        <v>3551017.19</v>
      </c>
      <c r="AD9" s="14">
        <f t="shared" si="0"/>
        <v>16460.419999999998</v>
      </c>
      <c r="AE9" s="14">
        <f t="shared" si="0"/>
        <v>3564262.98</v>
      </c>
      <c r="AF9" s="14">
        <f t="shared" si="0"/>
        <v>3580458.5199999996</v>
      </c>
      <c r="AG9" s="20">
        <f t="shared" si="0"/>
        <v>2546600</v>
      </c>
      <c r="AH9" s="20">
        <f>AH10+AH20+AH28+AH176+AH193</f>
        <v>2783056.42</v>
      </c>
      <c r="AI9" s="20">
        <f t="shared" si="0"/>
        <v>0</v>
      </c>
      <c r="AJ9" s="20">
        <f t="shared" si="0"/>
        <v>2787152.21</v>
      </c>
      <c r="AK9" s="20">
        <f t="shared" si="0"/>
        <v>2814105.55</v>
      </c>
      <c r="AL9" s="20">
        <f t="shared" si="0"/>
        <v>1243659</v>
      </c>
      <c r="AM9" s="20">
        <f>AM10+AM20+AM28+AM176+AM193</f>
        <v>418590.21</v>
      </c>
      <c r="AN9" s="20">
        <f t="shared" si="0"/>
        <v>16460.419999999998</v>
      </c>
      <c r="AO9" s="20">
        <f t="shared" si="0"/>
        <v>418590.21</v>
      </c>
      <c r="AP9" s="20">
        <f t="shared" si="0"/>
        <v>418590.21</v>
      </c>
      <c r="AQ9" s="20">
        <f t="shared" si="0"/>
        <v>0</v>
      </c>
      <c r="AR9" s="20">
        <f>AR10+AR20+AR28+AR176+AR193</f>
        <v>204870.56</v>
      </c>
      <c r="AS9" s="20">
        <f t="shared" si="0"/>
        <v>0</v>
      </c>
      <c r="AT9" s="20">
        <f t="shared" si="0"/>
        <v>204870.56</v>
      </c>
      <c r="AU9" s="20">
        <f t="shared" si="0"/>
        <v>194112.76</v>
      </c>
      <c r="AV9" s="20">
        <f t="shared" si="0"/>
        <v>0</v>
      </c>
      <c r="AW9" s="20">
        <f t="shared" si="0"/>
        <v>154000</v>
      </c>
      <c r="AX9" s="20">
        <f t="shared" si="0"/>
        <v>0</v>
      </c>
      <c r="AY9" s="20">
        <f t="shared" si="0"/>
        <v>153650</v>
      </c>
      <c r="AZ9" s="20">
        <f t="shared" si="0"/>
        <v>153650</v>
      </c>
      <c r="BA9" s="20">
        <f t="shared" si="0"/>
        <v>0</v>
      </c>
      <c r="BB9" s="20">
        <f t="shared" si="0"/>
        <v>0</v>
      </c>
      <c r="BC9" s="20">
        <f t="shared" si="0"/>
        <v>0</v>
      </c>
      <c r="BD9" s="20">
        <f t="shared" si="0"/>
        <v>0</v>
      </c>
      <c r="BE9" s="20">
        <f t="shared" si="0"/>
        <v>0</v>
      </c>
      <c r="BF9" s="20">
        <f t="shared" si="0"/>
        <v>0</v>
      </c>
      <c r="BG9" s="20">
        <f t="shared" si="0"/>
        <v>0</v>
      </c>
      <c r="BH9" s="20">
        <f t="shared" si="0"/>
        <v>0</v>
      </c>
      <c r="BI9" s="20">
        <f t="shared" si="0"/>
        <v>0</v>
      </c>
      <c r="BJ9" s="20">
        <f t="shared" si="0"/>
        <v>0</v>
      </c>
      <c r="BK9" s="20">
        <f t="shared" si="0"/>
        <v>0</v>
      </c>
      <c r="BL9" s="20">
        <f t="shared" si="0"/>
        <v>0</v>
      </c>
      <c r="BM9" s="20">
        <f t="shared" si="0"/>
        <v>0</v>
      </c>
      <c r="BN9" s="20">
        <f t="shared" si="0"/>
        <v>0</v>
      </c>
      <c r="BO9" s="20">
        <f t="shared" si="0"/>
        <v>0</v>
      </c>
    </row>
    <row r="10" spans="1:227" s="9" customFormat="1" ht="45" customHeight="1" x14ac:dyDescent="0.2">
      <c r="A10" s="8"/>
      <c r="B10" s="11" t="s">
        <v>35</v>
      </c>
      <c r="C10" s="12" t="s">
        <v>36</v>
      </c>
      <c r="D10" s="18">
        <v>210</v>
      </c>
      <c r="E10" s="14">
        <f>E11+E12+E14</f>
        <v>0</v>
      </c>
      <c r="F10" s="14">
        <f>F11+F12+F14</f>
        <v>-9932.86</v>
      </c>
      <c r="G10" s="14">
        <f>G11+G12+G14</f>
        <v>0</v>
      </c>
      <c r="H10" s="14">
        <f>H11+H12+H14</f>
        <v>53400.11</v>
      </c>
      <c r="I10" s="14">
        <f>I11+I12+I14</f>
        <v>76235.209999999992</v>
      </c>
      <c r="J10" s="19">
        <f t="shared" ref="J10:BO10" si="1">J11+J12+J14</f>
        <v>2108107.86</v>
      </c>
      <c r="K10" s="19">
        <f t="shared" si="1"/>
        <v>22654608.380000003</v>
      </c>
      <c r="L10" s="19">
        <f t="shared" si="1"/>
        <v>0</v>
      </c>
      <c r="M10" s="14">
        <f t="shared" si="1"/>
        <v>0</v>
      </c>
      <c r="N10" s="14">
        <f t="shared" si="1"/>
        <v>60094.16</v>
      </c>
      <c r="O10" s="14">
        <f t="shared" si="1"/>
        <v>0</v>
      </c>
      <c r="P10" s="14">
        <f>P11+P12+P14</f>
        <v>0</v>
      </c>
      <c r="Q10" s="14">
        <f>Q11+Q12+Q14</f>
        <v>0</v>
      </c>
      <c r="R10" s="14">
        <f t="shared" si="1"/>
        <v>2603000</v>
      </c>
      <c r="S10" s="14">
        <f>S11+S12+S14</f>
        <v>2683074.3200000003</v>
      </c>
      <c r="T10" s="14">
        <f>T11+T12+T14</f>
        <v>0</v>
      </c>
      <c r="U10" s="14">
        <f>U11+U12+U14</f>
        <v>2699564.3200000003</v>
      </c>
      <c r="V10" s="14">
        <f>V11+V12+V14</f>
        <v>2699564.3200000003</v>
      </c>
      <c r="W10" s="14">
        <f t="shared" si="1"/>
        <v>21681500.003333334</v>
      </c>
      <c r="X10" s="14">
        <f>X11+X12+X14</f>
        <v>24314927.079999998</v>
      </c>
      <c r="Y10" s="14">
        <f>Y11+Y12+Y14</f>
        <v>0</v>
      </c>
      <c r="Z10" s="14">
        <f t="shared" si="1"/>
        <v>24314927.079999998</v>
      </c>
      <c r="AA10" s="14">
        <f t="shared" si="1"/>
        <v>24093431.91</v>
      </c>
      <c r="AB10" s="14">
        <f t="shared" si="1"/>
        <v>504600</v>
      </c>
      <c r="AC10" s="14">
        <f t="shared" si="1"/>
        <v>278248.77</v>
      </c>
      <c r="AD10" s="14">
        <f>AD11+AD12+AD14</f>
        <v>0</v>
      </c>
      <c r="AE10" s="14">
        <f t="shared" si="1"/>
        <v>278248.77</v>
      </c>
      <c r="AF10" s="14">
        <f t="shared" si="1"/>
        <v>278248.77</v>
      </c>
      <c r="AG10" s="20">
        <f t="shared" si="1"/>
        <v>0</v>
      </c>
      <c r="AH10" s="20">
        <f>AH11+AH12+AH14</f>
        <v>0</v>
      </c>
      <c r="AI10" s="20">
        <f>AI11+AI12+AI14</f>
        <v>0</v>
      </c>
      <c r="AJ10" s="20">
        <f t="shared" si="1"/>
        <v>0</v>
      </c>
      <c r="AK10" s="20">
        <f t="shared" si="1"/>
        <v>0</v>
      </c>
      <c r="AL10" s="20">
        <f>AL11+AL12+AL14</f>
        <v>504600</v>
      </c>
      <c r="AM10" s="20">
        <f>AM11+AM12+AM14</f>
        <v>278248.77</v>
      </c>
      <c r="AN10" s="20">
        <f>AN11+AN12+AN14</f>
        <v>0</v>
      </c>
      <c r="AO10" s="20">
        <f t="shared" si="1"/>
        <v>278248.77</v>
      </c>
      <c r="AP10" s="20">
        <f t="shared" si="1"/>
        <v>278248.77</v>
      </c>
      <c r="AQ10" s="20">
        <f>AQ11+AQ12+AQ14</f>
        <v>0</v>
      </c>
      <c r="AR10" s="20">
        <f>AR11+AR12+AR14</f>
        <v>0</v>
      </c>
      <c r="AS10" s="20">
        <f>AS11+AS12+AS14</f>
        <v>0</v>
      </c>
      <c r="AT10" s="20">
        <f t="shared" si="1"/>
        <v>0</v>
      </c>
      <c r="AU10" s="20">
        <f t="shared" si="1"/>
        <v>0</v>
      </c>
      <c r="AV10" s="20">
        <f t="shared" si="1"/>
        <v>0</v>
      </c>
      <c r="AW10" s="20">
        <f t="shared" si="1"/>
        <v>0</v>
      </c>
      <c r="AX10" s="20">
        <f>AX11+AX12+AX14</f>
        <v>0</v>
      </c>
      <c r="AY10" s="20">
        <f t="shared" si="1"/>
        <v>0</v>
      </c>
      <c r="AZ10" s="20">
        <f t="shared" si="1"/>
        <v>0</v>
      </c>
      <c r="BA10" s="20">
        <f t="shared" si="1"/>
        <v>0</v>
      </c>
      <c r="BB10" s="20">
        <f t="shared" si="1"/>
        <v>0</v>
      </c>
      <c r="BC10" s="20">
        <f>BC11+BC12+BC14</f>
        <v>0</v>
      </c>
      <c r="BD10" s="20">
        <f t="shared" si="1"/>
        <v>0</v>
      </c>
      <c r="BE10" s="20">
        <f t="shared" si="1"/>
        <v>0</v>
      </c>
      <c r="BF10" s="20">
        <f t="shared" si="1"/>
        <v>0</v>
      </c>
      <c r="BG10" s="20">
        <f t="shared" si="1"/>
        <v>0</v>
      </c>
      <c r="BH10" s="20">
        <f>BH11+BH12+BH14</f>
        <v>0</v>
      </c>
      <c r="BI10" s="20">
        <f t="shared" si="1"/>
        <v>0</v>
      </c>
      <c r="BJ10" s="20">
        <f t="shared" si="1"/>
        <v>0</v>
      </c>
      <c r="BK10" s="20">
        <f t="shared" si="1"/>
        <v>0</v>
      </c>
      <c r="BL10" s="20">
        <f t="shared" si="1"/>
        <v>0</v>
      </c>
      <c r="BM10" s="20">
        <f>BM11+BM12+BM14</f>
        <v>0</v>
      </c>
      <c r="BN10" s="20">
        <f t="shared" si="1"/>
        <v>0</v>
      </c>
      <c r="BO10" s="20">
        <f t="shared" si="1"/>
        <v>0</v>
      </c>
    </row>
    <row r="11" spans="1:227" s="30" customFormat="1" ht="19.5" customHeight="1" x14ac:dyDescent="0.25">
      <c r="A11" s="21"/>
      <c r="B11" s="22" t="s">
        <v>37</v>
      </c>
      <c r="C11" s="23" t="s">
        <v>38</v>
      </c>
      <c r="D11" s="24">
        <v>211</v>
      </c>
      <c r="E11" s="25"/>
      <c r="F11" s="25"/>
      <c r="G11" s="25"/>
      <c r="H11" s="26">
        <v>53400.11</v>
      </c>
      <c r="I11" s="26"/>
      <c r="J11" s="27">
        <v>1618934.55</v>
      </c>
      <c r="K11" s="27">
        <v>17344620.760000002</v>
      </c>
      <c r="L11" s="27"/>
      <c r="M11" s="25"/>
      <c r="N11" s="25"/>
      <c r="O11" s="25"/>
      <c r="P11" s="26"/>
      <c r="Q11" s="26"/>
      <c r="R11" s="26">
        <f>2000200-1200</f>
        <v>1999000</v>
      </c>
      <c r="S11" s="26">
        <v>2056908</v>
      </c>
      <c r="T11" s="26"/>
      <c r="U11" s="26">
        <v>2073398</v>
      </c>
      <c r="V11" s="26">
        <f>2073398</f>
        <v>2073398</v>
      </c>
      <c r="W11" s="26">
        <f>11180200+6700000-23000</f>
        <v>17857200</v>
      </c>
      <c r="X11" s="26">
        <v>18549885.109999999</v>
      </c>
      <c r="Y11" s="26"/>
      <c r="Z11" s="26">
        <v>18549885.109999999</v>
      </c>
      <c r="AA11" s="26">
        <f>18555102.38-5217.27</f>
        <v>18549885.109999999</v>
      </c>
      <c r="AB11" s="26">
        <f>AG11+AL11+AQ11+AV11+BA11+BF11+BK11</f>
        <v>387600</v>
      </c>
      <c r="AC11" s="26">
        <f>AH11+AM11+AR11+AW11+BB11+BG11+BL11</f>
        <v>213778.74</v>
      </c>
      <c r="AD11" s="26">
        <f>AI11+AN11+AS11+AX11+BC11+BH11+BM11</f>
        <v>0</v>
      </c>
      <c r="AE11" s="26">
        <f>AJ11+AO11+AT11+AY11+BD11+BI11+BN11</f>
        <v>213778.74</v>
      </c>
      <c r="AF11" s="26">
        <f>AK11+AP11+AU11+AZ11+BE11+BJ11+BO11</f>
        <v>213778.74</v>
      </c>
      <c r="AG11" s="28"/>
      <c r="AH11" s="28"/>
      <c r="AI11" s="28"/>
      <c r="AJ11" s="28"/>
      <c r="AK11" s="28"/>
      <c r="AL11" s="28">
        <v>387600</v>
      </c>
      <c r="AM11" s="28">
        <v>213778.74</v>
      </c>
      <c r="AN11" s="28"/>
      <c r="AO11" s="28">
        <v>213778.74</v>
      </c>
      <c r="AP11" s="28">
        <f>213477.21+301.53</f>
        <v>213778.74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</row>
    <row r="12" spans="1:227" s="30" customFormat="1" ht="34.5" customHeight="1" x14ac:dyDescent="0.25">
      <c r="A12" s="21"/>
      <c r="B12" s="22" t="s">
        <v>39</v>
      </c>
      <c r="C12" s="31" t="s">
        <v>40</v>
      </c>
      <c r="D12" s="150">
        <v>212</v>
      </c>
      <c r="E12" s="32">
        <f>E13</f>
        <v>0</v>
      </c>
      <c r="F12" s="32">
        <f>F13</f>
        <v>0</v>
      </c>
      <c r="G12" s="32">
        <f>G13</f>
        <v>0</v>
      </c>
      <c r="H12" s="33">
        <f t="shared" ref="H12:BO12" si="2">H13</f>
        <v>0</v>
      </c>
      <c r="I12" s="33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2">
        <f t="shared" si="2"/>
        <v>0</v>
      </c>
      <c r="N12" s="32">
        <f t="shared" si="2"/>
        <v>0</v>
      </c>
      <c r="O12" s="32">
        <f t="shared" si="2"/>
        <v>0</v>
      </c>
      <c r="P12" s="33">
        <f t="shared" si="2"/>
        <v>0</v>
      </c>
      <c r="Q12" s="33">
        <f t="shared" si="2"/>
        <v>0</v>
      </c>
      <c r="R12" s="33">
        <f t="shared" si="2"/>
        <v>0</v>
      </c>
      <c r="S12" s="33">
        <f t="shared" si="2"/>
        <v>0</v>
      </c>
      <c r="T12" s="33">
        <f t="shared" si="2"/>
        <v>0</v>
      </c>
      <c r="U12" s="33">
        <f t="shared" si="2"/>
        <v>0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>
        <f t="shared" si="2"/>
        <v>0</v>
      </c>
      <c r="AB12" s="33">
        <f>AB13</f>
        <v>0</v>
      </c>
      <c r="AC12" s="33">
        <f t="shared" si="2"/>
        <v>0</v>
      </c>
      <c r="AD12" s="33">
        <f t="shared" si="2"/>
        <v>0</v>
      </c>
      <c r="AE12" s="33">
        <f t="shared" si="2"/>
        <v>0</v>
      </c>
      <c r="AF12" s="33">
        <f t="shared" si="2"/>
        <v>0</v>
      </c>
      <c r="AG12" s="35">
        <f t="shared" si="2"/>
        <v>0</v>
      </c>
      <c r="AH12" s="35">
        <f t="shared" si="2"/>
        <v>0</v>
      </c>
      <c r="AI12" s="35">
        <f t="shared" si="2"/>
        <v>0</v>
      </c>
      <c r="AJ12" s="35">
        <f t="shared" si="2"/>
        <v>0</v>
      </c>
      <c r="AK12" s="35">
        <f t="shared" si="2"/>
        <v>0</v>
      </c>
      <c r="AL12" s="35">
        <f t="shared" si="2"/>
        <v>0</v>
      </c>
      <c r="AM12" s="35">
        <f t="shared" si="2"/>
        <v>0</v>
      </c>
      <c r="AN12" s="35">
        <f t="shared" si="2"/>
        <v>0</v>
      </c>
      <c r="AO12" s="35">
        <f t="shared" si="2"/>
        <v>0</v>
      </c>
      <c r="AP12" s="35">
        <f t="shared" si="2"/>
        <v>0</v>
      </c>
      <c r="AQ12" s="35">
        <f t="shared" si="2"/>
        <v>0</v>
      </c>
      <c r="AR12" s="35">
        <f t="shared" si="2"/>
        <v>0</v>
      </c>
      <c r="AS12" s="35">
        <f t="shared" si="2"/>
        <v>0</v>
      </c>
      <c r="AT12" s="35">
        <f t="shared" si="2"/>
        <v>0</v>
      </c>
      <c r="AU12" s="35">
        <f t="shared" si="2"/>
        <v>0</v>
      </c>
      <c r="AV12" s="35">
        <f t="shared" si="2"/>
        <v>0</v>
      </c>
      <c r="AW12" s="35">
        <f t="shared" si="2"/>
        <v>0</v>
      </c>
      <c r="AX12" s="35">
        <f t="shared" si="2"/>
        <v>0</v>
      </c>
      <c r="AY12" s="35">
        <f t="shared" si="2"/>
        <v>0</v>
      </c>
      <c r="AZ12" s="35">
        <f t="shared" si="2"/>
        <v>0</v>
      </c>
      <c r="BA12" s="35">
        <f t="shared" si="2"/>
        <v>0</v>
      </c>
      <c r="BB12" s="35">
        <f t="shared" si="2"/>
        <v>0</v>
      </c>
      <c r="BC12" s="35">
        <f t="shared" si="2"/>
        <v>0</v>
      </c>
      <c r="BD12" s="35">
        <f t="shared" si="2"/>
        <v>0</v>
      </c>
      <c r="BE12" s="35">
        <f t="shared" si="2"/>
        <v>0</v>
      </c>
      <c r="BF12" s="35">
        <f t="shared" si="2"/>
        <v>0</v>
      </c>
      <c r="BG12" s="35">
        <f t="shared" si="2"/>
        <v>0</v>
      </c>
      <c r="BH12" s="35">
        <f t="shared" si="2"/>
        <v>0</v>
      </c>
      <c r="BI12" s="35">
        <f t="shared" si="2"/>
        <v>0</v>
      </c>
      <c r="BJ12" s="35">
        <f t="shared" si="2"/>
        <v>0</v>
      </c>
      <c r="BK12" s="35">
        <f t="shared" si="2"/>
        <v>0</v>
      </c>
      <c r="BL12" s="35">
        <f t="shared" si="2"/>
        <v>0</v>
      </c>
      <c r="BM12" s="35">
        <f t="shared" si="2"/>
        <v>0</v>
      </c>
      <c r="BN12" s="35">
        <f t="shared" si="2"/>
        <v>0</v>
      </c>
      <c r="BO12" s="35">
        <f t="shared" si="2"/>
        <v>0</v>
      </c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</row>
    <row r="13" spans="1:227" s="45" customFormat="1" ht="15.75" x14ac:dyDescent="0.25">
      <c r="A13" s="36"/>
      <c r="B13" s="37"/>
      <c r="C13" s="38" t="s">
        <v>41</v>
      </c>
      <c r="D13" s="156"/>
      <c r="E13" s="39"/>
      <c r="F13" s="39"/>
      <c r="G13" s="39"/>
      <c r="H13" s="40"/>
      <c r="I13" s="40"/>
      <c r="J13" s="41"/>
      <c r="K13" s="41"/>
      <c r="L13" s="41"/>
      <c r="M13" s="39"/>
      <c r="N13" s="39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2">
        <f>AG13+AL13+AQ13+AV13+BA13+BF13+BK13</f>
        <v>0</v>
      </c>
      <c r="AC13" s="42">
        <f>AH13+AM13+AR13+AW13+BB13+BG13+BL13</f>
        <v>0</v>
      </c>
      <c r="AD13" s="42">
        <f>AI13+AN13+AS13+AX13+BC13+BH13+BM13</f>
        <v>0</v>
      </c>
      <c r="AE13" s="42">
        <f>AJ13+AO13+AT13+AY13+BD13+BI13+BN13</f>
        <v>0</v>
      </c>
      <c r="AF13" s="42">
        <f>AK13+AP13+AU13+AZ13+BE13+BJ13+BO13</f>
        <v>0</v>
      </c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</row>
    <row r="14" spans="1:227" s="30" customFormat="1" ht="25.5" customHeight="1" x14ac:dyDescent="0.25">
      <c r="A14" s="21"/>
      <c r="B14" s="46" t="s">
        <v>42</v>
      </c>
      <c r="C14" s="47" t="s">
        <v>43</v>
      </c>
      <c r="D14" s="150">
        <v>213</v>
      </c>
      <c r="E14" s="48">
        <f>E15+E16+E17+E18+E19</f>
        <v>0</v>
      </c>
      <c r="F14" s="48">
        <f t="shared" ref="F14:BO14" si="3">F15+F16+F17+F18+F19</f>
        <v>-9932.86</v>
      </c>
      <c r="G14" s="48">
        <f t="shared" si="3"/>
        <v>0</v>
      </c>
      <c r="H14" s="48">
        <f t="shared" si="3"/>
        <v>0</v>
      </c>
      <c r="I14" s="48">
        <f t="shared" si="3"/>
        <v>76235.209999999992</v>
      </c>
      <c r="J14" s="49">
        <f t="shared" si="3"/>
        <v>489173.30999999994</v>
      </c>
      <c r="K14" s="49">
        <f t="shared" si="3"/>
        <v>5309987.6199999992</v>
      </c>
      <c r="L14" s="49">
        <f t="shared" si="3"/>
        <v>0</v>
      </c>
      <c r="M14" s="48">
        <f t="shared" si="3"/>
        <v>0</v>
      </c>
      <c r="N14" s="48">
        <f t="shared" si="3"/>
        <v>60094.16</v>
      </c>
      <c r="O14" s="48">
        <f t="shared" si="3"/>
        <v>0</v>
      </c>
      <c r="P14" s="48">
        <f t="shared" si="3"/>
        <v>0</v>
      </c>
      <c r="Q14" s="48">
        <f t="shared" si="3"/>
        <v>0</v>
      </c>
      <c r="R14" s="48">
        <f t="shared" si="3"/>
        <v>604000</v>
      </c>
      <c r="S14" s="48">
        <f>S15+S16+S17+S18+S19</f>
        <v>626166.32000000007</v>
      </c>
      <c r="T14" s="48">
        <f>T15+T16+T17+T18+T19</f>
        <v>0</v>
      </c>
      <c r="U14" s="48">
        <f>U15+U16+U17+U18+U19</f>
        <v>626166.32000000007</v>
      </c>
      <c r="V14" s="48">
        <f>V15+V16+V17+V18+V19</f>
        <v>626166.32000000007</v>
      </c>
      <c r="W14" s="48">
        <f t="shared" si="3"/>
        <v>3824300.0033333329</v>
      </c>
      <c r="X14" s="48">
        <f>X15+X16+X17+X18+X19</f>
        <v>5765041.9699999997</v>
      </c>
      <c r="Y14" s="48">
        <f>Y15+Y16+Y17+Y18+Y19</f>
        <v>0</v>
      </c>
      <c r="Z14" s="48">
        <f t="shared" si="3"/>
        <v>5765041.9699999997</v>
      </c>
      <c r="AA14" s="48">
        <f t="shared" si="3"/>
        <v>5543546.7999999998</v>
      </c>
      <c r="AB14" s="32">
        <f t="shared" si="3"/>
        <v>117000</v>
      </c>
      <c r="AC14" s="32">
        <f t="shared" si="3"/>
        <v>64470.03</v>
      </c>
      <c r="AD14" s="32">
        <f>AD15+AD16+AD17+AD18+AD19</f>
        <v>0</v>
      </c>
      <c r="AE14" s="32">
        <f t="shared" si="3"/>
        <v>64470.03</v>
      </c>
      <c r="AF14" s="32">
        <f t="shared" si="3"/>
        <v>64470.03</v>
      </c>
      <c r="AG14" s="50">
        <f t="shared" si="3"/>
        <v>0</v>
      </c>
      <c r="AH14" s="50">
        <f>AH15+AH16+AH17+AH18+AH19</f>
        <v>0</v>
      </c>
      <c r="AI14" s="50">
        <f>AI15+AI16+AI17+AI18+AI19</f>
        <v>0</v>
      </c>
      <c r="AJ14" s="50">
        <f t="shared" si="3"/>
        <v>0</v>
      </c>
      <c r="AK14" s="50">
        <f t="shared" si="3"/>
        <v>0</v>
      </c>
      <c r="AL14" s="50">
        <f>AL15+AL16+AL17+AL18+AL19</f>
        <v>117000</v>
      </c>
      <c r="AM14" s="50">
        <f>AM15+AM16+AM17+AM18+AM19</f>
        <v>64470.03</v>
      </c>
      <c r="AN14" s="50">
        <f>AN15+AN16+AN17+AN18+AN19</f>
        <v>0</v>
      </c>
      <c r="AO14" s="50">
        <f t="shared" si="3"/>
        <v>64470.03</v>
      </c>
      <c r="AP14" s="50">
        <f t="shared" si="3"/>
        <v>64470.03</v>
      </c>
      <c r="AQ14" s="50">
        <f>AQ15+AQ16+AQ17+AQ18+AQ19</f>
        <v>0</v>
      </c>
      <c r="AR14" s="50">
        <f>AR15+AR16+AR17+AR18+AR19</f>
        <v>0</v>
      </c>
      <c r="AS14" s="50">
        <f>AS15+AS16+AS17+AS18+AS19</f>
        <v>0</v>
      </c>
      <c r="AT14" s="50">
        <f t="shared" si="3"/>
        <v>0</v>
      </c>
      <c r="AU14" s="50">
        <f t="shared" si="3"/>
        <v>0</v>
      </c>
      <c r="AV14" s="50">
        <f>AV15+AV16+AV17+AV18+AV19</f>
        <v>0</v>
      </c>
      <c r="AW14" s="50">
        <f>AW15+AW16+AW17+AW18+AW19</f>
        <v>0</v>
      </c>
      <c r="AX14" s="50">
        <f>AX15+AX16+AX17+AX18+AX19</f>
        <v>0</v>
      </c>
      <c r="AY14" s="50">
        <f t="shared" si="3"/>
        <v>0</v>
      </c>
      <c r="AZ14" s="50">
        <f t="shared" si="3"/>
        <v>0</v>
      </c>
      <c r="BA14" s="50">
        <f>BA15+BA16+BA17+BA18+BA19</f>
        <v>0</v>
      </c>
      <c r="BB14" s="50">
        <f>BB15+BB16+BB17+BB18+BB19</f>
        <v>0</v>
      </c>
      <c r="BC14" s="50">
        <f>BC15+BC16+BC17+BC18+BC19</f>
        <v>0</v>
      </c>
      <c r="BD14" s="50">
        <f t="shared" si="3"/>
        <v>0</v>
      </c>
      <c r="BE14" s="50">
        <f t="shared" si="3"/>
        <v>0</v>
      </c>
      <c r="BF14" s="50">
        <f>BF15+BF16+BF17+BF18+BF19</f>
        <v>0</v>
      </c>
      <c r="BG14" s="50">
        <f>BG15+BG16+BG17+BG18+BG19</f>
        <v>0</v>
      </c>
      <c r="BH14" s="50">
        <f>BH15+BH16+BH17+BH18+BH19</f>
        <v>0</v>
      </c>
      <c r="BI14" s="50">
        <f t="shared" si="3"/>
        <v>0</v>
      </c>
      <c r="BJ14" s="50">
        <f t="shared" si="3"/>
        <v>0</v>
      </c>
      <c r="BK14" s="50">
        <f>BK15+BK16+BK17+BK18+BK19</f>
        <v>0</v>
      </c>
      <c r="BL14" s="50">
        <f>BL15+BL16+BL17+BL18+BL19</f>
        <v>0</v>
      </c>
      <c r="BM14" s="50">
        <f>BM15+BM16+BM17+BM18+BM19</f>
        <v>0</v>
      </c>
      <c r="BN14" s="50">
        <f t="shared" si="3"/>
        <v>0</v>
      </c>
      <c r="BO14" s="50">
        <f t="shared" si="3"/>
        <v>0</v>
      </c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</row>
    <row r="15" spans="1:227" s="45" customFormat="1" ht="19.5" customHeight="1" x14ac:dyDescent="0.25">
      <c r="A15" s="51"/>
      <c r="B15" s="52"/>
      <c r="C15" s="53" t="s">
        <v>44</v>
      </c>
      <c r="D15" s="151"/>
      <c r="E15" s="54"/>
      <c r="F15" s="54">
        <v>-8063.5</v>
      </c>
      <c r="G15" s="54"/>
      <c r="H15" s="55"/>
      <c r="I15" s="55">
        <v>37264.21</v>
      </c>
      <c r="J15" s="56">
        <v>356420.71</v>
      </c>
      <c r="K15" s="56">
        <v>3883974.28</v>
      </c>
      <c r="L15" s="56"/>
      <c r="M15" s="54"/>
      <c r="N15" s="54">
        <v>60094.16</v>
      </c>
      <c r="O15" s="54"/>
      <c r="P15" s="55"/>
      <c r="Q15" s="55"/>
      <c r="R15" s="55">
        <v>439983.6</v>
      </c>
      <c r="S15" s="55">
        <v>456147.58</v>
      </c>
      <c r="T15" s="55"/>
      <c r="U15" s="55">
        <v>456147.58</v>
      </c>
      <c r="V15" s="55">
        <v>456147.58</v>
      </c>
      <c r="W15" s="55">
        <v>2822412.7966666664</v>
      </c>
      <c r="X15" s="55">
        <f>4022028.48+221495.17</f>
        <v>4243523.6500000004</v>
      </c>
      <c r="Y15" s="55"/>
      <c r="Z15" s="55">
        <f>4022028.48+221495.17</f>
        <v>4243523.6500000004</v>
      </c>
      <c r="AA15" s="55">
        <v>4022028.48</v>
      </c>
      <c r="AB15" s="40">
        <f t="shared" ref="AB15:AF19" si="4">AG15+AL15+AQ15+AV15+BA15+BF15+BK15</f>
        <v>117000</v>
      </c>
      <c r="AC15" s="40">
        <f t="shared" si="4"/>
        <v>46964.99</v>
      </c>
      <c r="AD15" s="40">
        <f t="shared" si="4"/>
        <v>0</v>
      </c>
      <c r="AE15" s="40">
        <f t="shared" si="4"/>
        <v>46964.99</v>
      </c>
      <c r="AF15" s="40">
        <f t="shared" si="4"/>
        <v>46964.99</v>
      </c>
      <c r="AG15" s="57"/>
      <c r="AH15" s="57"/>
      <c r="AI15" s="57"/>
      <c r="AJ15" s="57"/>
      <c r="AK15" s="57"/>
      <c r="AL15" s="57">
        <v>117000</v>
      </c>
      <c r="AM15" s="57">
        <v>46964.99</v>
      </c>
      <c r="AN15" s="57"/>
      <c r="AO15" s="57">
        <v>46964.99</v>
      </c>
      <c r="AP15" s="57">
        <v>46964.99</v>
      </c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</row>
    <row r="16" spans="1:227" s="45" customFormat="1" ht="21.75" customHeight="1" x14ac:dyDescent="0.25">
      <c r="A16" s="51"/>
      <c r="B16" s="52"/>
      <c r="C16" s="53" t="s">
        <v>45</v>
      </c>
      <c r="D16" s="151"/>
      <c r="E16" s="54"/>
      <c r="F16" s="54">
        <v>-1869.36</v>
      </c>
      <c r="G16" s="54"/>
      <c r="H16" s="55"/>
      <c r="I16" s="55">
        <v>37086</v>
      </c>
      <c r="J16" s="56">
        <v>82565.66</v>
      </c>
      <c r="K16" s="56">
        <v>886445.08</v>
      </c>
      <c r="L16" s="56"/>
      <c r="M16" s="54"/>
      <c r="N16" s="54"/>
      <c r="O16" s="54"/>
      <c r="P16" s="55"/>
      <c r="Q16" s="55"/>
      <c r="R16" s="55">
        <v>102010.2</v>
      </c>
      <c r="S16" s="55">
        <v>105743.32</v>
      </c>
      <c r="T16" s="55"/>
      <c r="U16" s="55">
        <v>105743.32</v>
      </c>
      <c r="V16" s="55">
        <v>105743.32</v>
      </c>
      <c r="W16" s="55">
        <v>623124.96999999986</v>
      </c>
      <c r="X16" s="55">
        <v>946310.22</v>
      </c>
      <c r="Y16" s="55"/>
      <c r="Z16" s="55">
        <v>946310.22</v>
      </c>
      <c r="AA16" s="55">
        <v>946310.22</v>
      </c>
      <c r="AB16" s="40">
        <f t="shared" si="4"/>
        <v>0</v>
      </c>
      <c r="AC16" s="40">
        <f t="shared" si="4"/>
        <v>10887.33</v>
      </c>
      <c r="AD16" s="40">
        <f t="shared" si="4"/>
        <v>0</v>
      </c>
      <c r="AE16" s="40">
        <f t="shared" si="4"/>
        <v>10887.33</v>
      </c>
      <c r="AF16" s="40">
        <f t="shared" si="4"/>
        <v>10887.33</v>
      </c>
      <c r="AG16" s="57"/>
      <c r="AH16" s="57"/>
      <c r="AI16" s="57"/>
      <c r="AJ16" s="57"/>
      <c r="AK16" s="57"/>
      <c r="AL16" s="57"/>
      <c r="AM16" s="57">
        <v>10887.33</v>
      </c>
      <c r="AN16" s="57"/>
      <c r="AO16" s="57">
        <v>10887.33</v>
      </c>
      <c r="AP16" s="57">
        <v>10887.33</v>
      </c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</row>
    <row r="17" spans="1:227" s="45" customFormat="1" ht="36.75" customHeight="1" x14ac:dyDescent="0.25">
      <c r="A17" s="51"/>
      <c r="B17" s="52"/>
      <c r="C17" s="53" t="s">
        <v>46</v>
      </c>
      <c r="D17" s="151"/>
      <c r="E17" s="54"/>
      <c r="F17" s="54"/>
      <c r="G17" s="54"/>
      <c r="H17" s="55"/>
      <c r="I17" s="55">
        <v>1885</v>
      </c>
      <c r="J17" s="56">
        <v>46949.09</v>
      </c>
      <c r="K17" s="56">
        <v>504879.01</v>
      </c>
      <c r="L17" s="56"/>
      <c r="M17" s="54"/>
      <c r="N17" s="54"/>
      <c r="O17" s="54"/>
      <c r="P17" s="55"/>
      <c r="Q17" s="55"/>
      <c r="R17" s="55">
        <v>58005.799999999996</v>
      </c>
      <c r="S17" s="55">
        <v>60128.55</v>
      </c>
      <c r="T17" s="55"/>
      <c r="U17" s="55">
        <v>60128.55</v>
      </c>
      <c r="V17" s="55">
        <v>60128.55</v>
      </c>
      <c r="W17" s="55">
        <v>354325.96333333326</v>
      </c>
      <c r="X17" s="55">
        <v>538097.93000000005</v>
      </c>
      <c r="Y17" s="55"/>
      <c r="Z17" s="55">
        <v>538097.93000000005</v>
      </c>
      <c r="AA17" s="55">
        <v>538097.93000000005</v>
      </c>
      <c r="AB17" s="40">
        <f t="shared" si="4"/>
        <v>0</v>
      </c>
      <c r="AC17" s="40">
        <f t="shared" si="4"/>
        <v>6190.82</v>
      </c>
      <c r="AD17" s="40">
        <f t="shared" si="4"/>
        <v>0</v>
      </c>
      <c r="AE17" s="40">
        <f t="shared" si="4"/>
        <v>6190.82</v>
      </c>
      <c r="AF17" s="40">
        <f t="shared" si="4"/>
        <v>6190.82</v>
      </c>
      <c r="AG17" s="57"/>
      <c r="AH17" s="57"/>
      <c r="AI17" s="57"/>
      <c r="AJ17" s="57"/>
      <c r="AK17" s="57"/>
      <c r="AL17" s="57"/>
      <c r="AM17" s="57">
        <v>6190.82</v>
      </c>
      <c r="AN17" s="57"/>
      <c r="AO17" s="57">
        <v>6190.82</v>
      </c>
      <c r="AP17" s="57">
        <v>6190.82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</row>
    <row r="18" spans="1:227" s="45" customFormat="1" ht="33.75" customHeight="1" x14ac:dyDescent="0.25">
      <c r="A18" s="51"/>
      <c r="B18" s="52"/>
      <c r="C18" s="53" t="s">
        <v>47</v>
      </c>
      <c r="D18" s="151"/>
      <c r="E18" s="54"/>
      <c r="F18" s="54"/>
      <c r="G18" s="54"/>
      <c r="H18" s="55"/>
      <c r="I18" s="55"/>
      <c r="J18" s="56">
        <v>3237.85</v>
      </c>
      <c r="K18" s="56">
        <v>34689.25</v>
      </c>
      <c r="L18" s="56"/>
      <c r="M18" s="54"/>
      <c r="N18" s="54"/>
      <c r="O18" s="54"/>
      <c r="P18" s="55"/>
      <c r="Q18" s="55"/>
      <c r="R18" s="55">
        <v>4000.4</v>
      </c>
      <c r="S18" s="55">
        <v>4146.87</v>
      </c>
      <c r="T18" s="55"/>
      <c r="U18" s="55">
        <v>4146.87</v>
      </c>
      <c r="V18" s="55">
        <v>4146.87</v>
      </c>
      <c r="W18" s="55">
        <v>24436.273333333331</v>
      </c>
      <c r="X18" s="55">
        <v>37110.17</v>
      </c>
      <c r="Y18" s="55"/>
      <c r="Z18" s="55">
        <v>37110.17</v>
      </c>
      <c r="AA18" s="55">
        <v>37110.17</v>
      </c>
      <c r="AB18" s="40">
        <f t="shared" si="4"/>
        <v>0</v>
      </c>
      <c r="AC18" s="40">
        <f t="shared" si="4"/>
        <v>426.89</v>
      </c>
      <c r="AD18" s="40">
        <f t="shared" si="4"/>
        <v>0</v>
      </c>
      <c r="AE18" s="40">
        <f t="shared" si="4"/>
        <v>426.89</v>
      </c>
      <c r="AF18" s="40">
        <f t="shared" si="4"/>
        <v>426.89</v>
      </c>
      <c r="AG18" s="57"/>
      <c r="AH18" s="57"/>
      <c r="AI18" s="57"/>
      <c r="AJ18" s="57"/>
      <c r="AK18" s="57"/>
      <c r="AL18" s="57"/>
      <c r="AM18" s="57">
        <v>426.89</v>
      </c>
      <c r="AN18" s="57"/>
      <c r="AO18" s="57">
        <v>426.89</v>
      </c>
      <c r="AP18" s="57">
        <v>426.89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</row>
    <row r="19" spans="1:227" s="45" customFormat="1" ht="20.25" customHeight="1" x14ac:dyDescent="0.25">
      <c r="A19" s="51"/>
      <c r="B19" s="52"/>
      <c r="C19" s="53" t="s">
        <v>48</v>
      </c>
      <c r="D19" s="156"/>
      <c r="E19" s="54"/>
      <c r="F19" s="54"/>
      <c r="G19" s="54"/>
      <c r="H19" s="55"/>
      <c r="I19" s="55"/>
      <c r="J19" s="56"/>
      <c r="K19" s="56"/>
      <c r="L19" s="56"/>
      <c r="M19" s="54"/>
      <c r="N19" s="54"/>
      <c r="O19" s="54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40">
        <f t="shared" si="4"/>
        <v>0</v>
      </c>
      <c r="AC19" s="40">
        <f t="shared" si="4"/>
        <v>0</v>
      </c>
      <c r="AD19" s="40">
        <f t="shared" si="4"/>
        <v>0</v>
      </c>
      <c r="AE19" s="40">
        <f t="shared" si="4"/>
        <v>0</v>
      </c>
      <c r="AF19" s="40">
        <f t="shared" si="4"/>
        <v>0</v>
      </c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</row>
    <row r="20" spans="1:227" s="2" customFormat="1" ht="25.5" customHeight="1" x14ac:dyDescent="0.2">
      <c r="A20" s="1"/>
      <c r="B20" s="58" t="s">
        <v>49</v>
      </c>
      <c r="C20" s="59" t="s">
        <v>50</v>
      </c>
      <c r="D20" s="60">
        <v>260</v>
      </c>
      <c r="E20" s="61">
        <f>E21+E24</f>
        <v>0</v>
      </c>
      <c r="F20" s="61">
        <f t="shared" ref="F20:BO20" si="5">F21+F24</f>
        <v>0</v>
      </c>
      <c r="G20" s="61">
        <f t="shared" si="5"/>
        <v>0</v>
      </c>
      <c r="H20" s="61">
        <f t="shared" si="5"/>
        <v>0</v>
      </c>
      <c r="I20" s="61">
        <f t="shared" si="5"/>
        <v>0</v>
      </c>
      <c r="J20" s="62">
        <f t="shared" si="5"/>
        <v>1265.45</v>
      </c>
      <c r="K20" s="62">
        <f t="shared" si="5"/>
        <v>59479.24</v>
      </c>
      <c r="L20" s="62">
        <f t="shared" si="5"/>
        <v>0</v>
      </c>
      <c r="M20" s="61">
        <f t="shared" si="5"/>
        <v>0</v>
      </c>
      <c r="N20" s="61">
        <f t="shared" si="5"/>
        <v>0</v>
      </c>
      <c r="O20" s="61">
        <f t="shared" si="5"/>
        <v>0</v>
      </c>
      <c r="P20" s="61">
        <f t="shared" si="5"/>
        <v>0</v>
      </c>
      <c r="Q20" s="61">
        <f t="shared" si="5"/>
        <v>0</v>
      </c>
      <c r="R20" s="61">
        <f t="shared" si="5"/>
        <v>1200</v>
      </c>
      <c r="S20" s="61">
        <f>S21+S24</f>
        <v>23198.959999999999</v>
      </c>
      <c r="T20" s="61">
        <f t="shared" si="5"/>
        <v>0</v>
      </c>
      <c r="U20" s="61">
        <f t="shared" si="5"/>
        <v>6708.96</v>
      </c>
      <c r="V20" s="61">
        <f t="shared" si="5"/>
        <v>6708.9599999999991</v>
      </c>
      <c r="W20" s="61">
        <f t="shared" si="5"/>
        <v>23000</v>
      </c>
      <c r="X20" s="61">
        <f>X21+X24</f>
        <v>68553.36</v>
      </c>
      <c r="Y20" s="61">
        <f t="shared" si="5"/>
        <v>0</v>
      </c>
      <c r="Z20" s="61">
        <f t="shared" si="5"/>
        <v>68553.36</v>
      </c>
      <c r="AA20" s="61">
        <f t="shared" si="5"/>
        <v>68553.36</v>
      </c>
      <c r="AB20" s="61">
        <f t="shared" si="5"/>
        <v>0</v>
      </c>
      <c r="AC20" s="61">
        <f t="shared" si="5"/>
        <v>0</v>
      </c>
      <c r="AD20" s="61">
        <f t="shared" si="5"/>
        <v>0</v>
      </c>
      <c r="AE20" s="61">
        <f t="shared" si="5"/>
        <v>0</v>
      </c>
      <c r="AF20" s="61">
        <f t="shared" si="5"/>
        <v>0</v>
      </c>
      <c r="AG20" s="63">
        <f t="shared" si="5"/>
        <v>0</v>
      </c>
      <c r="AH20" s="63">
        <f>AH21+AH24</f>
        <v>0</v>
      </c>
      <c r="AI20" s="63">
        <f t="shared" si="5"/>
        <v>0</v>
      </c>
      <c r="AJ20" s="63">
        <f t="shared" si="5"/>
        <v>0</v>
      </c>
      <c r="AK20" s="63">
        <f t="shared" si="5"/>
        <v>0</v>
      </c>
      <c r="AL20" s="63">
        <f t="shared" si="5"/>
        <v>0</v>
      </c>
      <c r="AM20" s="63">
        <f>AM21+AM24</f>
        <v>0</v>
      </c>
      <c r="AN20" s="63">
        <f t="shared" si="5"/>
        <v>0</v>
      </c>
      <c r="AO20" s="63">
        <f t="shared" si="5"/>
        <v>0</v>
      </c>
      <c r="AP20" s="63">
        <f t="shared" si="5"/>
        <v>0</v>
      </c>
      <c r="AQ20" s="63">
        <f t="shared" si="5"/>
        <v>0</v>
      </c>
      <c r="AR20" s="63">
        <f>AR21+AR24</f>
        <v>0</v>
      </c>
      <c r="AS20" s="63">
        <f t="shared" si="5"/>
        <v>0</v>
      </c>
      <c r="AT20" s="63">
        <f t="shared" si="5"/>
        <v>0</v>
      </c>
      <c r="AU20" s="63">
        <f t="shared" si="5"/>
        <v>0</v>
      </c>
      <c r="AV20" s="63">
        <f t="shared" si="5"/>
        <v>0</v>
      </c>
      <c r="AW20" s="63">
        <f t="shared" si="5"/>
        <v>0</v>
      </c>
      <c r="AX20" s="63">
        <f t="shared" si="5"/>
        <v>0</v>
      </c>
      <c r="AY20" s="63">
        <f t="shared" si="5"/>
        <v>0</v>
      </c>
      <c r="AZ20" s="63">
        <f t="shared" si="5"/>
        <v>0</v>
      </c>
      <c r="BA20" s="63">
        <f t="shared" si="5"/>
        <v>0</v>
      </c>
      <c r="BB20" s="63">
        <f t="shared" si="5"/>
        <v>0</v>
      </c>
      <c r="BC20" s="63">
        <f t="shared" si="5"/>
        <v>0</v>
      </c>
      <c r="BD20" s="63">
        <f t="shared" si="5"/>
        <v>0</v>
      </c>
      <c r="BE20" s="63">
        <f t="shared" si="5"/>
        <v>0</v>
      </c>
      <c r="BF20" s="63">
        <f t="shared" si="5"/>
        <v>0</v>
      </c>
      <c r="BG20" s="63">
        <f t="shared" si="5"/>
        <v>0</v>
      </c>
      <c r="BH20" s="63">
        <f t="shared" si="5"/>
        <v>0</v>
      </c>
      <c r="BI20" s="63">
        <f t="shared" si="5"/>
        <v>0</v>
      </c>
      <c r="BJ20" s="63">
        <f t="shared" si="5"/>
        <v>0</v>
      </c>
      <c r="BK20" s="63">
        <f t="shared" si="5"/>
        <v>0</v>
      </c>
      <c r="BL20" s="63">
        <f t="shared" si="5"/>
        <v>0</v>
      </c>
      <c r="BM20" s="63">
        <f t="shared" si="5"/>
        <v>0</v>
      </c>
      <c r="BN20" s="63">
        <f t="shared" si="5"/>
        <v>0</v>
      </c>
      <c r="BO20" s="63">
        <f t="shared" si="5"/>
        <v>0</v>
      </c>
    </row>
    <row r="21" spans="1:227" s="29" customFormat="1" ht="50.25" customHeight="1" x14ac:dyDescent="0.25">
      <c r="A21" s="21"/>
      <c r="B21" s="22" t="s">
        <v>51</v>
      </c>
      <c r="C21" s="64" t="s">
        <v>52</v>
      </c>
      <c r="D21" s="155">
        <v>265</v>
      </c>
      <c r="E21" s="33">
        <f>SUM(E22:E23)</f>
        <v>0</v>
      </c>
      <c r="F21" s="33">
        <f t="shared" ref="F21:BO21" si="6">SUM(F22:F23)</f>
        <v>0</v>
      </c>
      <c r="G21" s="33">
        <f t="shared" si="6"/>
        <v>0</v>
      </c>
      <c r="H21" s="33">
        <f t="shared" si="6"/>
        <v>0</v>
      </c>
      <c r="I21" s="33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3">
        <f t="shared" si="6"/>
        <v>0</v>
      </c>
      <c r="N21" s="33">
        <f t="shared" si="6"/>
        <v>0</v>
      </c>
      <c r="O21" s="33">
        <f t="shared" si="6"/>
        <v>0</v>
      </c>
      <c r="P21" s="33">
        <f t="shared" si="6"/>
        <v>0</v>
      </c>
      <c r="Q21" s="33">
        <f t="shared" si="6"/>
        <v>0</v>
      </c>
      <c r="R21" s="33">
        <f t="shared" si="6"/>
        <v>0</v>
      </c>
      <c r="S21" s="33">
        <f>SUM(S22:S23)</f>
        <v>0</v>
      </c>
      <c r="T21" s="33">
        <f t="shared" si="6"/>
        <v>0</v>
      </c>
      <c r="U21" s="33">
        <f t="shared" si="6"/>
        <v>0</v>
      </c>
      <c r="V21" s="33">
        <f t="shared" si="6"/>
        <v>0</v>
      </c>
      <c r="W21" s="33">
        <f t="shared" si="6"/>
        <v>0</v>
      </c>
      <c r="X21" s="33">
        <f>SUM(X22:X23)</f>
        <v>0</v>
      </c>
      <c r="Y21" s="33">
        <f t="shared" si="6"/>
        <v>0</v>
      </c>
      <c r="Z21" s="33">
        <f t="shared" si="6"/>
        <v>0</v>
      </c>
      <c r="AA21" s="33">
        <f t="shared" si="6"/>
        <v>0</v>
      </c>
      <c r="AB21" s="33">
        <f t="shared" si="6"/>
        <v>0</v>
      </c>
      <c r="AC21" s="33">
        <f t="shared" si="6"/>
        <v>0</v>
      </c>
      <c r="AD21" s="33">
        <f t="shared" si="6"/>
        <v>0</v>
      </c>
      <c r="AE21" s="33">
        <f t="shared" si="6"/>
        <v>0</v>
      </c>
      <c r="AF21" s="33">
        <f t="shared" si="6"/>
        <v>0</v>
      </c>
      <c r="AG21" s="35">
        <f t="shared" si="6"/>
        <v>0</v>
      </c>
      <c r="AH21" s="35">
        <f>SUM(AH22:AH23)</f>
        <v>0</v>
      </c>
      <c r="AI21" s="35">
        <f t="shared" si="6"/>
        <v>0</v>
      </c>
      <c r="AJ21" s="35">
        <f t="shared" si="6"/>
        <v>0</v>
      </c>
      <c r="AK21" s="35">
        <f t="shared" si="6"/>
        <v>0</v>
      </c>
      <c r="AL21" s="35">
        <f t="shared" si="6"/>
        <v>0</v>
      </c>
      <c r="AM21" s="35">
        <f>SUM(AM22:AM23)</f>
        <v>0</v>
      </c>
      <c r="AN21" s="35">
        <f t="shared" si="6"/>
        <v>0</v>
      </c>
      <c r="AO21" s="35">
        <f t="shared" si="6"/>
        <v>0</v>
      </c>
      <c r="AP21" s="35">
        <f t="shared" si="6"/>
        <v>0</v>
      </c>
      <c r="AQ21" s="35">
        <f t="shared" si="6"/>
        <v>0</v>
      </c>
      <c r="AR21" s="35">
        <f>SUM(AR22:AR23)</f>
        <v>0</v>
      </c>
      <c r="AS21" s="35">
        <f t="shared" si="6"/>
        <v>0</v>
      </c>
      <c r="AT21" s="35">
        <f t="shared" si="6"/>
        <v>0</v>
      </c>
      <c r="AU21" s="35">
        <f t="shared" si="6"/>
        <v>0</v>
      </c>
      <c r="AV21" s="35">
        <f t="shared" si="6"/>
        <v>0</v>
      </c>
      <c r="AW21" s="35">
        <f t="shared" si="6"/>
        <v>0</v>
      </c>
      <c r="AX21" s="35">
        <f t="shared" si="6"/>
        <v>0</v>
      </c>
      <c r="AY21" s="35">
        <f t="shared" si="6"/>
        <v>0</v>
      </c>
      <c r="AZ21" s="35">
        <f t="shared" si="6"/>
        <v>0</v>
      </c>
      <c r="BA21" s="35">
        <f t="shared" si="6"/>
        <v>0</v>
      </c>
      <c r="BB21" s="35">
        <f t="shared" si="6"/>
        <v>0</v>
      </c>
      <c r="BC21" s="35">
        <f t="shared" si="6"/>
        <v>0</v>
      </c>
      <c r="BD21" s="35">
        <f t="shared" si="6"/>
        <v>0</v>
      </c>
      <c r="BE21" s="35">
        <f t="shared" si="6"/>
        <v>0</v>
      </c>
      <c r="BF21" s="35">
        <f t="shared" si="6"/>
        <v>0</v>
      </c>
      <c r="BG21" s="35">
        <f t="shared" si="6"/>
        <v>0</v>
      </c>
      <c r="BH21" s="35">
        <f t="shared" si="6"/>
        <v>0</v>
      </c>
      <c r="BI21" s="35">
        <f t="shared" si="6"/>
        <v>0</v>
      </c>
      <c r="BJ21" s="35">
        <f t="shared" si="6"/>
        <v>0</v>
      </c>
      <c r="BK21" s="35">
        <f t="shared" si="6"/>
        <v>0</v>
      </c>
      <c r="BL21" s="35">
        <f t="shared" si="6"/>
        <v>0</v>
      </c>
      <c r="BM21" s="35">
        <f t="shared" si="6"/>
        <v>0</v>
      </c>
      <c r="BN21" s="35">
        <f t="shared" si="6"/>
        <v>0</v>
      </c>
      <c r="BO21" s="35">
        <f t="shared" si="6"/>
        <v>0</v>
      </c>
    </row>
    <row r="22" spans="1:227" s="44" customFormat="1" ht="15.75" x14ac:dyDescent="0.25">
      <c r="A22" s="51"/>
      <c r="B22" s="37"/>
      <c r="C22" s="53" t="s">
        <v>53</v>
      </c>
      <c r="D22" s="155"/>
      <c r="E22" s="40"/>
      <c r="F22" s="40"/>
      <c r="G22" s="40"/>
      <c r="H22" s="40"/>
      <c r="I22" s="40"/>
      <c r="J22" s="41"/>
      <c r="K22" s="41"/>
      <c r="L22" s="41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>
        <f t="shared" ref="AB22:AF23" si="7">AG22+AL22+AQ22+AV22+BA22+BF22+BK22</f>
        <v>0</v>
      </c>
      <c r="AC22" s="40">
        <f t="shared" si="7"/>
        <v>0</v>
      </c>
      <c r="AD22" s="40">
        <f t="shared" si="7"/>
        <v>0</v>
      </c>
      <c r="AE22" s="40">
        <f t="shared" si="7"/>
        <v>0</v>
      </c>
      <c r="AF22" s="40">
        <f t="shared" si="7"/>
        <v>0</v>
      </c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</row>
    <row r="23" spans="1:227" s="44" customFormat="1" ht="15.75" x14ac:dyDescent="0.25">
      <c r="A23" s="51"/>
      <c r="B23" s="37"/>
      <c r="C23" s="53" t="s">
        <v>54</v>
      </c>
      <c r="D23" s="155"/>
      <c r="E23" s="40"/>
      <c r="F23" s="40"/>
      <c r="G23" s="40"/>
      <c r="H23" s="40"/>
      <c r="I23" s="40"/>
      <c r="J23" s="41"/>
      <c r="K23" s="41"/>
      <c r="L23" s="41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>
        <f t="shared" si="7"/>
        <v>0</v>
      </c>
      <c r="AC23" s="40">
        <f t="shared" si="7"/>
        <v>0</v>
      </c>
      <c r="AD23" s="40">
        <f t="shared" si="7"/>
        <v>0</v>
      </c>
      <c r="AE23" s="40">
        <f t="shared" si="7"/>
        <v>0</v>
      </c>
      <c r="AF23" s="40">
        <f t="shared" si="7"/>
        <v>0</v>
      </c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</row>
    <row r="24" spans="1:227" s="29" customFormat="1" ht="33" customHeight="1" x14ac:dyDescent="0.25">
      <c r="A24" s="21"/>
      <c r="B24" s="22" t="s">
        <v>55</v>
      </c>
      <c r="C24" s="64" t="s">
        <v>56</v>
      </c>
      <c r="D24" s="155">
        <v>266</v>
      </c>
      <c r="E24" s="33">
        <f t="shared" ref="E24:BO24" si="8">SUM(E25:E27)</f>
        <v>0</v>
      </c>
      <c r="F24" s="33">
        <f t="shared" si="8"/>
        <v>0</v>
      </c>
      <c r="G24" s="33">
        <f t="shared" si="8"/>
        <v>0</v>
      </c>
      <c r="H24" s="33">
        <f t="shared" si="8"/>
        <v>0</v>
      </c>
      <c r="I24" s="33">
        <f t="shared" si="8"/>
        <v>0</v>
      </c>
      <c r="J24" s="34">
        <f t="shared" si="8"/>
        <v>1265.45</v>
      </c>
      <c r="K24" s="34">
        <f t="shared" si="8"/>
        <v>59479.24</v>
      </c>
      <c r="L24" s="34">
        <f t="shared" si="8"/>
        <v>0</v>
      </c>
      <c r="M24" s="33">
        <f t="shared" si="8"/>
        <v>0</v>
      </c>
      <c r="N24" s="33">
        <f t="shared" si="8"/>
        <v>0</v>
      </c>
      <c r="O24" s="33">
        <f t="shared" si="8"/>
        <v>0</v>
      </c>
      <c r="P24" s="33">
        <f t="shared" si="8"/>
        <v>0</v>
      </c>
      <c r="Q24" s="33">
        <f t="shared" si="8"/>
        <v>0</v>
      </c>
      <c r="R24" s="33">
        <f t="shared" si="8"/>
        <v>1200</v>
      </c>
      <c r="S24" s="33">
        <f>SUM(S25:S27)</f>
        <v>23198.959999999999</v>
      </c>
      <c r="T24" s="33">
        <f t="shared" si="8"/>
        <v>0</v>
      </c>
      <c r="U24" s="33">
        <f t="shared" si="8"/>
        <v>6708.96</v>
      </c>
      <c r="V24" s="33">
        <f t="shared" si="8"/>
        <v>6708.9599999999991</v>
      </c>
      <c r="W24" s="33">
        <f t="shared" si="8"/>
        <v>23000</v>
      </c>
      <c r="X24" s="33">
        <f>SUM(X25:X27)</f>
        <v>68553.36</v>
      </c>
      <c r="Y24" s="33">
        <f t="shared" si="8"/>
        <v>0</v>
      </c>
      <c r="Z24" s="33">
        <f t="shared" si="8"/>
        <v>68553.36</v>
      </c>
      <c r="AA24" s="33">
        <f t="shared" si="8"/>
        <v>68553.36</v>
      </c>
      <c r="AB24" s="33">
        <f t="shared" si="8"/>
        <v>0</v>
      </c>
      <c r="AC24" s="33">
        <f t="shared" si="8"/>
        <v>0</v>
      </c>
      <c r="AD24" s="33">
        <f t="shared" si="8"/>
        <v>0</v>
      </c>
      <c r="AE24" s="33">
        <f t="shared" si="8"/>
        <v>0</v>
      </c>
      <c r="AF24" s="33">
        <f t="shared" si="8"/>
        <v>0</v>
      </c>
      <c r="AG24" s="35">
        <f t="shared" si="8"/>
        <v>0</v>
      </c>
      <c r="AH24" s="35">
        <f>SUM(AH25:AH27)</f>
        <v>0</v>
      </c>
      <c r="AI24" s="35">
        <f t="shared" si="8"/>
        <v>0</v>
      </c>
      <c r="AJ24" s="35">
        <f t="shared" si="8"/>
        <v>0</v>
      </c>
      <c r="AK24" s="35">
        <f t="shared" si="8"/>
        <v>0</v>
      </c>
      <c r="AL24" s="35">
        <f t="shared" si="8"/>
        <v>0</v>
      </c>
      <c r="AM24" s="35">
        <f>SUM(AM25:AM27)</f>
        <v>0</v>
      </c>
      <c r="AN24" s="35">
        <f t="shared" si="8"/>
        <v>0</v>
      </c>
      <c r="AO24" s="35">
        <f t="shared" si="8"/>
        <v>0</v>
      </c>
      <c r="AP24" s="35">
        <f t="shared" si="8"/>
        <v>0</v>
      </c>
      <c r="AQ24" s="35">
        <f t="shared" si="8"/>
        <v>0</v>
      </c>
      <c r="AR24" s="35">
        <f>SUM(AR25:AR27)</f>
        <v>0</v>
      </c>
      <c r="AS24" s="35">
        <f t="shared" si="8"/>
        <v>0</v>
      </c>
      <c r="AT24" s="35">
        <f t="shared" si="8"/>
        <v>0</v>
      </c>
      <c r="AU24" s="35">
        <f t="shared" si="8"/>
        <v>0</v>
      </c>
      <c r="AV24" s="35">
        <f t="shared" si="8"/>
        <v>0</v>
      </c>
      <c r="AW24" s="35">
        <f t="shared" si="8"/>
        <v>0</v>
      </c>
      <c r="AX24" s="35">
        <f t="shared" si="8"/>
        <v>0</v>
      </c>
      <c r="AY24" s="35">
        <f t="shared" si="8"/>
        <v>0</v>
      </c>
      <c r="AZ24" s="35">
        <f t="shared" si="8"/>
        <v>0</v>
      </c>
      <c r="BA24" s="35">
        <f t="shared" si="8"/>
        <v>0</v>
      </c>
      <c r="BB24" s="35">
        <f t="shared" si="8"/>
        <v>0</v>
      </c>
      <c r="BC24" s="35">
        <f t="shared" si="8"/>
        <v>0</v>
      </c>
      <c r="BD24" s="35">
        <f t="shared" si="8"/>
        <v>0</v>
      </c>
      <c r="BE24" s="35">
        <f t="shared" si="8"/>
        <v>0</v>
      </c>
      <c r="BF24" s="35">
        <f t="shared" si="8"/>
        <v>0</v>
      </c>
      <c r="BG24" s="35">
        <f t="shared" si="8"/>
        <v>0</v>
      </c>
      <c r="BH24" s="35">
        <f t="shared" si="8"/>
        <v>0</v>
      </c>
      <c r="BI24" s="35">
        <f t="shared" si="8"/>
        <v>0</v>
      </c>
      <c r="BJ24" s="35">
        <f t="shared" si="8"/>
        <v>0</v>
      </c>
      <c r="BK24" s="35">
        <f t="shared" si="8"/>
        <v>0</v>
      </c>
      <c r="BL24" s="35">
        <f t="shared" si="8"/>
        <v>0</v>
      </c>
      <c r="BM24" s="35">
        <f t="shared" si="8"/>
        <v>0</v>
      </c>
      <c r="BN24" s="35">
        <f t="shared" si="8"/>
        <v>0</v>
      </c>
      <c r="BO24" s="35">
        <f t="shared" si="8"/>
        <v>0</v>
      </c>
    </row>
    <row r="25" spans="1:227" s="44" customFormat="1" ht="18.75" customHeight="1" x14ac:dyDescent="0.25">
      <c r="A25" s="51"/>
      <c r="B25" s="37"/>
      <c r="C25" s="53" t="s">
        <v>57</v>
      </c>
      <c r="D25" s="155"/>
      <c r="E25" s="40"/>
      <c r="F25" s="40"/>
      <c r="G25" s="40"/>
      <c r="H25" s="40"/>
      <c r="I25" s="40"/>
      <c r="J25" s="41">
        <v>1265.45</v>
      </c>
      <c r="K25" s="41">
        <v>59079.24</v>
      </c>
      <c r="L25" s="41"/>
      <c r="M25" s="40"/>
      <c r="N25" s="40"/>
      <c r="O25" s="40"/>
      <c r="P25" s="40"/>
      <c r="Q25" s="40"/>
      <c r="R25" s="40">
        <v>1200</v>
      </c>
      <c r="S25" s="40">
        <v>23198.959999999999</v>
      </c>
      <c r="T25" s="40"/>
      <c r="U25" s="40">
        <v>6708.96</v>
      </c>
      <c r="V25" s="40">
        <f>5202+17996.96-16490</f>
        <v>6708.9599999999991</v>
      </c>
      <c r="W25" s="40">
        <v>23000</v>
      </c>
      <c r="X25" s="40">
        <v>68553.36</v>
      </c>
      <c r="Y25" s="40"/>
      <c r="Z25" s="40">
        <v>68553.36</v>
      </c>
      <c r="AA25" s="40">
        <f>70686.62-2133.26</f>
        <v>68553.36</v>
      </c>
      <c r="AB25" s="40">
        <f t="shared" ref="AB25:AF27" si="9">AG25+AL25+AQ25+AV25+BA25+BF25+BK25</f>
        <v>0</v>
      </c>
      <c r="AC25" s="40">
        <f t="shared" si="9"/>
        <v>0</v>
      </c>
      <c r="AD25" s="40">
        <f t="shared" si="9"/>
        <v>0</v>
      </c>
      <c r="AE25" s="40">
        <f t="shared" si="9"/>
        <v>0</v>
      </c>
      <c r="AF25" s="40">
        <f t="shared" si="9"/>
        <v>0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</row>
    <row r="26" spans="1:227" s="44" customFormat="1" ht="15.75" x14ac:dyDescent="0.25">
      <c r="A26" s="51"/>
      <c r="B26" s="37"/>
      <c r="C26" s="65" t="s">
        <v>58</v>
      </c>
      <c r="D26" s="155"/>
      <c r="E26" s="40"/>
      <c r="F26" s="40"/>
      <c r="G26" s="40"/>
      <c r="H26" s="40"/>
      <c r="I26" s="40"/>
      <c r="J26" s="41"/>
      <c r="K26" s="41">
        <v>400</v>
      </c>
      <c r="L26" s="41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>
        <f t="shared" si="9"/>
        <v>0</v>
      </c>
      <c r="AC26" s="40">
        <f t="shared" si="9"/>
        <v>0</v>
      </c>
      <c r="AD26" s="40">
        <f t="shared" si="9"/>
        <v>0</v>
      </c>
      <c r="AE26" s="40">
        <f t="shared" si="9"/>
        <v>0</v>
      </c>
      <c r="AF26" s="40">
        <f t="shared" si="9"/>
        <v>0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</row>
    <row r="27" spans="1:227" s="44" customFormat="1" ht="15.75" x14ac:dyDescent="0.25">
      <c r="A27" s="51"/>
      <c r="B27" s="37"/>
      <c r="C27" s="53" t="s">
        <v>54</v>
      </c>
      <c r="D27" s="155"/>
      <c r="E27" s="40"/>
      <c r="F27" s="40"/>
      <c r="G27" s="40"/>
      <c r="H27" s="40"/>
      <c r="I27" s="40"/>
      <c r="J27" s="41"/>
      <c r="K27" s="41"/>
      <c r="L27" s="41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>
        <f t="shared" si="9"/>
        <v>0</v>
      </c>
      <c r="AC27" s="40">
        <f t="shared" si="9"/>
        <v>0</v>
      </c>
      <c r="AD27" s="40">
        <f t="shared" si="9"/>
        <v>0</v>
      </c>
      <c r="AE27" s="40">
        <f t="shared" si="9"/>
        <v>0</v>
      </c>
      <c r="AF27" s="40">
        <f t="shared" si="9"/>
        <v>0</v>
      </c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</row>
    <row r="28" spans="1:227" s="6" customFormat="1" ht="34.5" customHeight="1" x14ac:dyDescent="0.2">
      <c r="A28" s="1"/>
      <c r="B28" s="66" t="s">
        <v>59</v>
      </c>
      <c r="C28" s="67" t="s">
        <v>60</v>
      </c>
      <c r="D28" s="60">
        <v>220</v>
      </c>
      <c r="E28" s="61">
        <f t="shared" ref="E28:BO28" si="10">E29+E36+E41+E53+E54+E119+E165+E169+E175</f>
        <v>0</v>
      </c>
      <c r="F28" s="61">
        <f t="shared" si="10"/>
        <v>0</v>
      </c>
      <c r="G28" s="61">
        <f t="shared" si="10"/>
        <v>0</v>
      </c>
      <c r="H28" s="61">
        <f t="shared" si="10"/>
        <v>0</v>
      </c>
      <c r="I28" s="61">
        <f t="shared" si="10"/>
        <v>0</v>
      </c>
      <c r="J28" s="62">
        <f t="shared" si="10"/>
        <v>3416414.0561000006</v>
      </c>
      <c r="K28" s="62">
        <f t="shared" si="10"/>
        <v>403739.28</v>
      </c>
      <c r="L28" s="62">
        <f t="shared" si="10"/>
        <v>727394.42</v>
      </c>
      <c r="M28" s="61">
        <f t="shared" si="10"/>
        <v>0</v>
      </c>
      <c r="N28" s="61">
        <f t="shared" si="10"/>
        <v>-15406.02</v>
      </c>
      <c r="O28" s="61">
        <f t="shared" si="10"/>
        <v>0</v>
      </c>
      <c r="P28" s="61">
        <f t="shared" si="10"/>
        <v>0</v>
      </c>
      <c r="Q28" s="61">
        <f t="shared" si="10"/>
        <v>0</v>
      </c>
      <c r="R28" s="61">
        <f t="shared" si="10"/>
        <v>3223400</v>
      </c>
      <c r="S28" s="61">
        <f>S29+S36+S41+S53+S54+S119+S165+S169+S175</f>
        <v>3890348.6979999999</v>
      </c>
      <c r="T28" s="61">
        <f t="shared" si="10"/>
        <v>0</v>
      </c>
      <c r="U28" s="61">
        <f t="shared" si="10"/>
        <v>3560042.4479999994</v>
      </c>
      <c r="V28" s="61">
        <f t="shared" si="10"/>
        <v>3478230.2779999995</v>
      </c>
      <c r="W28" s="61">
        <f t="shared" si="10"/>
        <v>565100</v>
      </c>
      <c r="X28" s="61">
        <f>X29+X36+X41+X53+X54+X119+X165+X169+X175</f>
        <v>399209.07</v>
      </c>
      <c r="Y28" s="61">
        <f t="shared" si="10"/>
        <v>0</v>
      </c>
      <c r="Z28" s="61">
        <f t="shared" si="10"/>
        <v>399209.07</v>
      </c>
      <c r="AA28" s="61">
        <f t="shared" si="10"/>
        <v>371076.06000000006</v>
      </c>
      <c r="AB28" s="61">
        <f t="shared" si="10"/>
        <v>726559</v>
      </c>
      <c r="AC28" s="61">
        <f t="shared" si="10"/>
        <v>292405.67000000004</v>
      </c>
      <c r="AD28" s="61">
        <f>AD29+AD36+AD41+AD53+AD54+AD119+AD165+AD169+AD175</f>
        <v>16460.419999999998</v>
      </c>
      <c r="AE28" s="61">
        <f t="shared" si="10"/>
        <v>301905.67000000004</v>
      </c>
      <c r="AF28" s="61">
        <f t="shared" si="10"/>
        <v>291147.87</v>
      </c>
      <c r="AG28" s="63">
        <f t="shared" si="10"/>
        <v>0</v>
      </c>
      <c r="AH28" s="63">
        <f>AH29+AH36+AH41+AH53+AH54+AH119+AH165+AH169+AH175</f>
        <v>8000</v>
      </c>
      <c r="AI28" s="63">
        <f t="shared" si="10"/>
        <v>0</v>
      </c>
      <c r="AJ28" s="63">
        <f t="shared" si="10"/>
        <v>8000</v>
      </c>
      <c r="AK28" s="63">
        <f t="shared" si="10"/>
        <v>8000</v>
      </c>
      <c r="AL28" s="63">
        <f t="shared" si="10"/>
        <v>726559</v>
      </c>
      <c r="AM28" s="63">
        <f>AM29+AM36+AM41+AM53+AM54+AM119+AM165+AM169+AM175</f>
        <v>89035.11</v>
      </c>
      <c r="AN28" s="63">
        <f t="shared" si="10"/>
        <v>16460.419999999998</v>
      </c>
      <c r="AO28" s="63">
        <f t="shared" si="10"/>
        <v>89035.11</v>
      </c>
      <c r="AP28" s="63">
        <f t="shared" si="10"/>
        <v>89035.11</v>
      </c>
      <c r="AQ28" s="63">
        <f t="shared" si="10"/>
        <v>0</v>
      </c>
      <c r="AR28" s="63">
        <f>AR29+AR36+AR41+AR53+AR54+AR119+AR165+AR169+AR175</f>
        <v>204870.56</v>
      </c>
      <c r="AS28" s="63">
        <f t="shared" si="10"/>
        <v>0</v>
      </c>
      <c r="AT28" s="63">
        <f t="shared" si="10"/>
        <v>204870.56</v>
      </c>
      <c r="AU28" s="63">
        <f t="shared" si="10"/>
        <v>194112.76</v>
      </c>
      <c r="AV28" s="63">
        <f t="shared" si="10"/>
        <v>0</v>
      </c>
      <c r="AW28" s="63">
        <f t="shared" si="10"/>
        <v>0</v>
      </c>
      <c r="AX28" s="63">
        <f t="shared" si="10"/>
        <v>0</v>
      </c>
      <c r="AY28" s="63">
        <f t="shared" si="10"/>
        <v>0</v>
      </c>
      <c r="AZ28" s="63">
        <f t="shared" si="10"/>
        <v>0</v>
      </c>
      <c r="BA28" s="63">
        <f t="shared" si="10"/>
        <v>0</v>
      </c>
      <c r="BB28" s="63">
        <f t="shared" si="10"/>
        <v>0</v>
      </c>
      <c r="BC28" s="63">
        <f t="shared" si="10"/>
        <v>0</v>
      </c>
      <c r="BD28" s="63">
        <f t="shared" si="10"/>
        <v>0</v>
      </c>
      <c r="BE28" s="63">
        <f t="shared" si="10"/>
        <v>0</v>
      </c>
      <c r="BF28" s="63">
        <f t="shared" si="10"/>
        <v>0</v>
      </c>
      <c r="BG28" s="63">
        <f t="shared" si="10"/>
        <v>0</v>
      </c>
      <c r="BH28" s="63">
        <f t="shared" si="10"/>
        <v>0</v>
      </c>
      <c r="BI28" s="63">
        <f t="shared" si="10"/>
        <v>0</v>
      </c>
      <c r="BJ28" s="63">
        <f t="shared" si="10"/>
        <v>0</v>
      </c>
      <c r="BK28" s="63">
        <f t="shared" si="10"/>
        <v>0</v>
      </c>
      <c r="BL28" s="63">
        <f t="shared" si="10"/>
        <v>0</v>
      </c>
      <c r="BM28" s="63">
        <f t="shared" si="10"/>
        <v>0</v>
      </c>
      <c r="BN28" s="63">
        <f t="shared" si="10"/>
        <v>0</v>
      </c>
      <c r="BO28" s="63">
        <f t="shared" si="10"/>
        <v>0</v>
      </c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</row>
    <row r="29" spans="1:227" s="30" customFormat="1" ht="16.5" customHeight="1" x14ac:dyDescent="0.25">
      <c r="A29" s="21"/>
      <c r="B29" s="22" t="s">
        <v>61</v>
      </c>
      <c r="C29" s="68" t="s">
        <v>62</v>
      </c>
      <c r="D29" s="150">
        <v>221</v>
      </c>
      <c r="E29" s="33">
        <f>SUM(E30:E35)</f>
        <v>0</v>
      </c>
      <c r="F29" s="33">
        <f t="shared" ref="F29:BO29" si="11">SUM(F30:F35)</f>
        <v>0</v>
      </c>
      <c r="G29" s="33">
        <f t="shared" si="11"/>
        <v>0</v>
      </c>
      <c r="H29" s="33">
        <f t="shared" si="11"/>
        <v>0</v>
      </c>
      <c r="I29" s="33">
        <f t="shared" si="11"/>
        <v>0</v>
      </c>
      <c r="J29" s="34">
        <f t="shared" si="11"/>
        <v>0</v>
      </c>
      <c r="K29" s="34">
        <f t="shared" si="11"/>
        <v>248414.53000000003</v>
      </c>
      <c r="L29" s="34">
        <f t="shared" si="11"/>
        <v>0</v>
      </c>
      <c r="M29" s="33">
        <f t="shared" si="11"/>
        <v>0</v>
      </c>
      <c r="N29" s="33">
        <f t="shared" si="11"/>
        <v>-20787.97</v>
      </c>
      <c r="O29" s="33">
        <f t="shared" si="11"/>
        <v>0</v>
      </c>
      <c r="P29" s="33">
        <f t="shared" si="11"/>
        <v>0</v>
      </c>
      <c r="Q29" s="33">
        <f t="shared" si="11"/>
        <v>0</v>
      </c>
      <c r="R29" s="33">
        <f t="shared" si="11"/>
        <v>0</v>
      </c>
      <c r="S29" s="33">
        <f>SUM(S30:S35)</f>
        <v>0</v>
      </c>
      <c r="T29" s="33">
        <f t="shared" si="11"/>
        <v>0</v>
      </c>
      <c r="U29" s="33">
        <f t="shared" si="11"/>
        <v>0</v>
      </c>
      <c r="V29" s="33">
        <f t="shared" si="11"/>
        <v>0</v>
      </c>
      <c r="W29" s="33">
        <f t="shared" si="11"/>
        <v>274600</v>
      </c>
      <c r="X29" s="33">
        <f>SUM(X30:X35)</f>
        <v>75310.720000000001</v>
      </c>
      <c r="Y29" s="33">
        <f t="shared" si="11"/>
        <v>0</v>
      </c>
      <c r="Z29" s="33">
        <f t="shared" si="11"/>
        <v>75310.720000000001</v>
      </c>
      <c r="AA29" s="33">
        <f t="shared" si="11"/>
        <v>48762.75</v>
      </c>
      <c r="AB29" s="33">
        <f t="shared" si="11"/>
        <v>0</v>
      </c>
      <c r="AC29" s="33">
        <f t="shared" si="11"/>
        <v>0</v>
      </c>
      <c r="AD29" s="33">
        <f t="shared" si="11"/>
        <v>0</v>
      </c>
      <c r="AE29" s="33">
        <f t="shared" si="11"/>
        <v>0</v>
      </c>
      <c r="AF29" s="33">
        <f t="shared" si="11"/>
        <v>0</v>
      </c>
      <c r="AG29" s="35">
        <f t="shared" si="11"/>
        <v>0</v>
      </c>
      <c r="AH29" s="35">
        <f>SUM(AH30:AH35)</f>
        <v>0</v>
      </c>
      <c r="AI29" s="35">
        <f t="shared" si="11"/>
        <v>0</v>
      </c>
      <c r="AJ29" s="35">
        <f t="shared" si="11"/>
        <v>0</v>
      </c>
      <c r="AK29" s="35">
        <f t="shared" si="11"/>
        <v>0</v>
      </c>
      <c r="AL29" s="35">
        <f t="shared" si="11"/>
        <v>0</v>
      </c>
      <c r="AM29" s="35">
        <f>SUM(AM30:AM35)</f>
        <v>0</v>
      </c>
      <c r="AN29" s="35">
        <f t="shared" si="11"/>
        <v>0</v>
      </c>
      <c r="AO29" s="35">
        <f t="shared" si="11"/>
        <v>0</v>
      </c>
      <c r="AP29" s="35">
        <f t="shared" si="11"/>
        <v>0</v>
      </c>
      <c r="AQ29" s="35">
        <f t="shared" si="11"/>
        <v>0</v>
      </c>
      <c r="AR29" s="35">
        <f>SUM(AR30:AR35)</f>
        <v>0</v>
      </c>
      <c r="AS29" s="35">
        <f t="shared" si="11"/>
        <v>0</v>
      </c>
      <c r="AT29" s="35">
        <f t="shared" si="11"/>
        <v>0</v>
      </c>
      <c r="AU29" s="35">
        <f t="shared" si="11"/>
        <v>0</v>
      </c>
      <c r="AV29" s="35">
        <f t="shared" si="11"/>
        <v>0</v>
      </c>
      <c r="AW29" s="35">
        <f t="shared" si="11"/>
        <v>0</v>
      </c>
      <c r="AX29" s="35">
        <f t="shared" si="11"/>
        <v>0</v>
      </c>
      <c r="AY29" s="35">
        <f t="shared" si="11"/>
        <v>0</v>
      </c>
      <c r="AZ29" s="35">
        <f t="shared" si="11"/>
        <v>0</v>
      </c>
      <c r="BA29" s="35">
        <f t="shared" si="11"/>
        <v>0</v>
      </c>
      <c r="BB29" s="35">
        <f t="shared" si="11"/>
        <v>0</v>
      </c>
      <c r="BC29" s="35">
        <f t="shared" si="11"/>
        <v>0</v>
      </c>
      <c r="BD29" s="35">
        <f t="shared" si="11"/>
        <v>0</v>
      </c>
      <c r="BE29" s="35">
        <f t="shared" si="11"/>
        <v>0</v>
      </c>
      <c r="BF29" s="35">
        <f t="shared" si="11"/>
        <v>0</v>
      </c>
      <c r="BG29" s="35">
        <f t="shared" si="11"/>
        <v>0</v>
      </c>
      <c r="BH29" s="35">
        <f t="shared" si="11"/>
        <v>0</v>
      </c>
      <c r="BI29" s="35">
        <f t="shared" si="11"/>
        <v>0</v>
      </c>
      <c r="BJ29" s="35">
        <f t="shared" si="11"/>
        <v>0</v>
      </c>
      <c r="BK29" s="35">
        <f t="shared" si="11"/>
        <v>0</v>
      </c>
      <c r="BL29" s="35">
        <f t="shared" si="11"/>
        <v>0</v>
      </c>
      <c r="BM29" s="35">
        <f t="shared" si="11"/>
        <v>0</v>
      </c>
      <c r="BN29" s="35">
        <f t="shared" si="11"/>
        <v>0</v>
      </c>
      <c r="BO29" s="35">
        <f t="shared" si="11"/>
        <v>0</v>
      </c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</row>
    <row r="30" spans="1:227" s="44" customFormat="1" ht="15.75" customHeight="1" x14ac:dyDescent="0.25">
      <c r="A30" s="51"/>
      <c r="B30" s="37"/>
      <c r="C30" s="69" t="s">
        <v>63</v>
      </c>
      <c r="D30" s="151"/>
      <c r="E30" s="40"/>
      <c r="F30" s="40"/>
      <c r="G30" s="40"/>
      <c r="H30" s="40"/>
      <c r="I30" s="40"/>
      <c r="J30" s="41"/>
      <c r="K30" s="41">
        <v>51158.89</v>
      </c>
      <c r="L30" s="41"/>
      <c r="M30" s="40"/>
      <c r="N30" s="40">
        <v>-4350</v>
      </c>
      <c r="O30" s="40"/>
      <c r="P30" s="40"/>
      <c r="Q30" s="40"/>
      <c r="R30" s="40"/>
      <c r="S30" s="40"/>
      <c r="T30" s="40"/>
      <c r="U30" s="40"/>
      <c r="V30" s="40"/>
      <c r="W30" s="40">
        <v>274600</v>
      </c>
      <c r="X30" s="40">
        <v>53112.75</v>
      </c>
      <c r="Y30" s="40"/>
      <c r="Z30" s="40">
        <v>53112.75</v>
      </c>
      <c r="AA30" s="40">
        <v>48762.75</v>
      </c>
      <c r="AB30" s="42">
        <f t="shared" ref="AB30:AF34" si="12">AG30+AL30+AQ30+AV30+BA30+BF30+BK30</f>
        <v>0</v>
      </c>
      <c r="AC30" s="42">
        <f t="shared" si="12"/>
        <v>0</v>
      </c>
      <c r="AD30" s="42">
        <f t="shared" si="12"/>
        <v>0</v>
      </c>
      <c r="AE30" s="42">
        <f t="shared" si="12"/>
        <v>0</v>
      </c>
      <c r="AF30" s="42">
        <f t="shared" si="12"/>
        <v>0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</row>
    <row r="31" spans="1:227" s="44" customFormat="1" ht="15.75" customHeight="1" x14ac:dyDescent="0.25">
      <c r="A31" s="51"/>
      <c r="B31" s="37"/>
      <c r="C31" s="69" t="s">
        <v>64</v>
      </c>
      <c r="D31" s="151"/>
      <c r="E31" s="40"/>
      <c r="F31" s="40"/>
      <c r="G31" s="40"/>
      <c r="H31" s="40"/>
      <c r="I31" s="40"/>
      <c r="J31" s="41"/>
      <c r="K31" s="41"/>
      <c r="L31" s="41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2">
        <f t="shared" si="12"/>
        <v>0</v>
      </c>
      <c r="AC31" s="42">
        <f t="shared" si="12"/>
        <v>0</v>
      </c>
      <c r="AD31" s="42">
        <f t="shared" si="12"/>
        <v>0</v>
      </c>
      <c r="AE31" s="42">
        <f t="shared" si="12"/>
        <v>0</v>
      </c>
      <c r="AF31" s="42">
        <f t="shared" si="12"/>
        <v>0</v>
      </c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</row>
    <row r="32" spans="1:227" s="44" customFormat="1" ht="15.75" customHeight="1" x14ac:dyDescent="0.25">
      <c r="A32" s="51"/>
      <c r="B32" s="37"/>
      <c r="C32" s="69" t="s">
        <v>65</v>
      </c>
      <c r="D32" s="151"/>
      <c r="E32" s="40"/>
      <c r="F32" s="40"/>
      <c r="G32" s="40"/>
      <c r="H32" s="40"/>
      <c r="I32" s="40"/>
      <c r="J32" s="41"/>
      <c r="K32" s="41">
        <v>197255.64</v>
      </c>
      <c r="L32" s="41"/>
      <c r="M32" s="40"/>
      <c r="N32" s="40">
        <v>-16437.97</v>
      </c>
      <c r="O32" s="40"/>
      <c r="P32" s="40"/>
      <c r="Q32" s="40"/>
      <c r="R32" s="40"/>
      <c r="S32" s="40"/>
      <c r="T32" s="40"/>
      <c r="U32" s="40"/>
      <c r="V32" s="40"/>
      <c r="W32" s="40"/>
      <c r="X32" s="40">
        <v>22197.97</v>
      </c>
      <c r="Y32" s="40"/>
      <c r="Z32" s="40">
        <v>22197.97</v>
      </c>
      <c r="AA32" s="40"/>
      <c r="AB32" s="42">
        <f t="shared" si="12"/>
        <v>0</v>
      </c>
      <c r="AC32" s="42">
        <f t="shared" si="12"/>
        <v>0</v>
      </c>
      <c r="AD32" s="42">
        <f t="shared" si="12"/>
        <v>0</v>
      </c>
      <c r="AE32" s="42">
        <f t="shared" si="12"/>
        <v>0</v>
      </c>
      <c r="AF32" s="42">
        <f t="shared" si="12"/>
        <v>0</v>
      </c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</row>
    <row r="33" spans="1:67" s="44" customFormat="1" ht="15.75" customHeight="1" x14ac:dyDescent="0.25">
      <c r="A33" s="51"/>
      <c r="B33" s="37"/>
      <c r="C33" s="69" t="s">
        <v>66</v>
      </c>
      <c r="D33" s="151"/>
      <c r="E33" s="40"/>
      <c r="F33" s="40"/>
      <c r="G33" s="40"/>
      <c r="H33" s="40"/>
      <c r="I33" s="40"/>
      <c r="J33" s="41"/>
      <c r="K33" s="41"/>
      <c r="L33" s="41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2">
        <f t="shared" si="12"/>
        <v>0</v>
      </c>
      <c r="AC33" s="42">
        <f t="shared" si="12"/>
        <v>0</v>
      </c>
      <c r="AD33" s="42">
        <f t="shared" si="12"/>
        <v>0</v>
      </c>
      <c r="AE33" s="42">
        <f t="shared" si="12"/>
        <v>0</v>
      </c>
      <c r="AF33" s="42">
        <f t="shared" si="12"/>
        <v>0</v>
      </c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</row>
    <row r="34" spans="1:67" s="44" customFormat="1" ht="15.75" customHeight="1" x14ac:dyDescent="0.25">
      <c r="A34" s="51"/>
      <c r="B34" s="37"/>
      <c r="C34" s="69" t="s">
        <v>67</v>
      </c>
      <c r="D34" s="151"/>
      <c r="E34" s="40"/>
      <c r="F34" s="40"/>
      <c r="G34" s="40"/>
      <c r="H34" s="40"/>
      <c r="I34" s="40"/>
      <c r="J34" s="41"/>
      <c r="K34" s="41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2">
        <f t="shared" si="12"/>
        <v>0</v>
      </c>
      <c r="AC34" s="42">
        <f t="shared" si="12"/>
        <v>0</v>
      </c>
      <c r="AD34" s="42">
        <f t="shared" si="12"/>
        <v>0</v>
      </c>
      <c r="AE34" s="42">
        <f t="shared" si="12"/>
        <v>0</v>
      </c>
      <c r="AF34" s="42">
        <f t="shared" si="12"/>
        <v>0</v>
      </c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</row>
    <row r="35" spans="1:67" s="44" customFormat="1" ht="15.75" customHeight="1" x14ac:dyDescent="0.25">
      <c r="A35" s="51"/>
      <c r="B35" s="37"/>
      <c r="C35" s="53" t="s">
        <v>54</v>
      </c>
      <c r="D35" s="156"/>
      <c r="E35" s="40"/>
      <c r="F35" s="40"/>
      <c r="G35" s="40"/>
      <c r="H35" s="40"/>
      <c r="I35" s="40"/>
      <c r="J35" s="41"/>
      <c r="K35" s="41"/>
      <c r="L35" s="41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2">
        <f>AG35+AL35+AQ35+AV35+BA35+BF35+BK35</f>
        <v>0</v>
      </c>
      <c r="AC35" s="42">
        <f>AH35+AM35+AR35+AW35+BB35+BG35+BL35</f>
        <v>0</v>
      </c>
      <c r="AD35" s="42">
        <f>AI35+AN35+AS35+AX35+BC35+BH35+BM35</f>
        <v>0</v>
      </c>
      <c r="AE35" s="42">
        <f>AJ35+AO35+AT35+AY35+BD35+BI35+BN35</f>
        <v>0</v>
      </c>
      <c r="AF35" s="42">
        <f>AK35+AP35+AU35+AZ35+BE35+BJ35+BO35</f>
        <v>0</v>
      </c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</row>
    <row r="36" spans="1:67" s="29" customFormat="1" ht="16.5" customHeight="1" x14ac:dyDescent="0.25">
      <c r="A36" s="21"/>
      <c r="B36" s="70" t="s">
        <v>68</v>
      </c>
      <c r="C36" s="68" t="s">
        <v>69</v>
      </c>
      <c r="D36" s="150">
        <v>222</v>
      </c>
      <c r="E36" s="33">
        <f t="shared" ref="E36:BO36" si="13">SUM(E37:E40)</f>
        <v>0</v>
      </c>
      <c r="F36" s="33">
        <f t="shared" si="13"/>
        <v>0</v>
      </c>
      <c r="G36" s="33">
        <f t="shared" si="13"/>
        <v>0</v>
      </c>
      <c r="H36" s="33">
        <f t="shared" si="13"/>
        <v>0</v>
      </c>
      <c r="I36" s="33">
        <f t="shared" si="13"/>
        <v>0</v>
      </c>
      <c r="J36" s="34">
        <f t="shared" si="13"/>
        <v>0</v>
      </c>
      <c r="K36" s="34">
        <f t="shared" si="13"/>
        <v>0</v>
      </c>
      <c r="L36" s="34">
        <f t="shared" si="13"/>
        <v>0</v>
      </c>
      <c r="M36" s="33">
        <f t="shared" si="13"/>
        <v>0</v>
      </c>
      <c r="N36" s="33">
        <f t="shared" si="13"/>
        <v>0</v>
      </c>
      <c r="O36" s="33">
        <f t="shared" si="13"/>
        <v>0</v>
      </c>
      <c r="P36" s="33">
        <f t="shared" si="13"/>
        <v>0</v>
      </c>
      <c r="Q36" s="33">
        <f t="shared" si="13"/>
        <v>0</v>
      </c>
      <c r="R36" s="33">
        <f t="shared" si="13"/>
        <v>0</v>
      </c>
      <c r="S36" s="33">
        <f>SUM(S37:S40)</f>
        <v>0</v>
      </c>
      <c r="T36" s="33">
        <f t="shared" si="13"/>
        <v>0</v>
      </c>
      <c r="U36" s="33">
        <f t="shared" si="13"/>
        <v>0</v>
      </c>
      <c r="V36" s="33">
        <f t="shared" si="13"/>
        <v>0</v>
      </c>
      <c r="W36" s="33">
        <f t="shared" si="13"/>
        <v>0</v>
      </c>
      <c r="X36" s="33">
        <f>SUM(X37:X40)</f>
        <v>0</v>
      </c>
      <c r="Y36" s="33">
        <f t="shared" si="13"/>
        <v>0</v>
      </c>
      <c r="Z36" s="33">
        <f t="shared" si="13"/>
        <v>0</v>
      </c>
      <c r="AA36" s="33">
        <f t="shared" si="13"/>
        <v>0</v>
      </c>
      <c r="AB36" s="33">
        <f t="shared" si="13"/>
        <v>0</v>
      </c>
      <c r="AC36" s="33">
        <f t="shared" si="13"/>
        <v>0</v>
      </c>
      <c r="AD36" s="33">
        <f t="shared" si="13"/>
        <v>0</v>
      </c>
      <c r="AE36" s="33">
        <f t="shared" si="13"/>
        <v>0</v>
      </c>
      <c r="AF36" s="33">
        <f t="shared" si="13"/>
        <v>0</v>
      </c>
      <c r="AG36" s="35">
        <f t="shared" si="13"/>
        <v>0</v>
      </c>
      <c r="AH36" s="35">
        <f>SUM(AH37:AH40)</f>
        <v>0</v>
      </c>
      <c r="AI36" s="35">
        <f t="shared" si="13"/>
        <v>0</v>
      </c>
      <c r="AJ36" s="35">
        <f t="shared" si="13"/>
        <v>0</v>
      </c>
      <c r="AK36" s="35">
        <f t="shared" si="13"/>
        <v>0</v>
      </c>
      <c r="AL36" s="35">
        <f t="shared" si="13"/>
        <v>0</v>
      </c>
      <c r="AM36" s="35">
        <f>SUM(AM37:AM40)</f>
        <v>0</v>
      </c>
      <c r="AN36" s="35">
        <f t="shared" si="13"/>
        <v>0</v>
      </c>
      <c r="AO36" s="35">
        <f t="shared" si="13"/>
        <v>0</v>
      </c>
      <c r="AP36" s="35">
        <f t="shared" si="13"/>
        <v>0</v>
      </c>
      <c r="AQ36" s="35">
        <f t="shared" si="13"/>
        <v>0</v>
      </c>
      <c r="AR36" s="35">
        <f>SUM(AR37:AR40)</f>
        <v>0</v>
      </c>
      <c r="AS36" s="35">
        <f t="shared" si="13"/>
        <v>0</v>
      </c>
      <c r="AT36" s="35">
        <f t="shared" si="13"/>
        <v>0</v>
      </c>
      <c r="AU36" s="35">
        <f t="shared" si="13"/>
        <v>0</v>
      </c>
      <c r="AV36" s="35">
        <f t="shared" si="13"/>
        <v>0</v>
      </c>
      <c r="AW36" s="35">
        <f t="shared" si="13"/>
        <v>0</v>
      </c>
      <c r="AX36" s="35">
        <f t="shared" si="13"/>
        <v>0</v>
      </c>
      <c r="AY36" s="35">
        <f t="shared" si="13"/>
        <v>0</v>
      </c>
      <c r="AZ36" s="35">
        <f t="shared" si="13"/>
        <v>0</v>
      </c>
      <c r="BA36" s="35">
        <f t="shared" si="13"/>
        <v>0</v>
      </c>
      <c r="BB36" s="35">
        <f t="shared" si="13"/>
        <v>0</v>
      </c>
      <c r="BC36" s="35">
        <f t="shared" si="13"/>
        <v>0</v>
      </c>
      <c r="BD36" s="35">
        <f t="shared" si="13"/>
        <v>0</v>
      </c>
      <c r="BE36" s="35">
        <f t="shared" si="13"/>
        <v>0</v>
      </c>
      <c r="BF36" s="35">
        <f t="shared" si="13"/>
        <v>0</v>
      </c>
      <c r="BG36" s="35">
        <f t="shared" si="13"/>
        <v>0</v>
      </c>
      <c r="BH36" s="35">
        <f t="shared" si="13"/>
        <v>0</v>
      </c>
      <c r="BI36" s="35">
        <f t="shared" si="13"/>
        <v>0</v>
      </c>
      <c r="BJ36" s="35">
        <f t="shared" si="13"/>
        <v>0</v>
      </c>
      <c r="BK36" s="35">
        <f t="shared" si="13"/>
        <v>0</v>
      </c>
      <c r="BL36" s="35">
        <f t="shared" si="13"/>
        <v>0</v>
      </c>
      <c r="BM36" s="35">
        <f t="shared" si="13"/>
        <v>0</v>
      </c>
      <c r="BN36" s="35">
        <f t="shared" si="13"/>
        <v>0</v>
      </c>
      <c r="BO36" s="35">
        <f t="shared" si="13"/>
        <v>0</v>
      </c>
    </row>
    <row r="37" spans="1:67" s="73" customFormat="1" ht="15.75" customHeight="1" x14ac:dyDescent="0.25">
      <c r="A37" s="71"/>
      <c r="B37" s="72"/>
      <c r="C37" s="69" t="s">
        <v>70</v>
      </c>
      <c r="D37" s="151"/>
      <c r="E37" s="40"/>
      <c r="F37" s="40"/>
      <c r="G37" s="40"/>
      <c r="H37" s="40"/>
      <c r="I37" s="40"/>
      <c r="J37" s="41"/>
      <c r="K37" s="41"/>
      <c r="L37" s="41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2">
        <f t="shared" ref="AB37:AF39" si="14">AG37+AL37+AQ37+AV37+BA37+BF37+BK37</f>
        <v>0</v>
      </c>
      <c r="AC37" s="42">
        <f t="shared" si="14"/>
        <v>0</v>
      </c>
      <c r="AD37" s="42">
        <f t="shared" si="14"/>
        <v>0</v>
      </c>
      <c r="AE37" s="42">
        <f t="shared" si="14"/>
        <v>0</v>
      </c>
      <c r="AF37" s="42">
        <f t="shared" si="14"/>
        <v>0</v>
      </c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</row>
    <row r="38" spans="1:67" s="44" customFormat="1" ht="15.75" customHeight="1" x14ac:dyDescent="0.25">
      <c r="A38" s="51"/>
      <c r="B38" s="74"/>
      <c r="C38" s="69" t="s">
        <v>71</v>
      </c>
      <c r="D38" s="151"/>
      <c r="E38" s="40"/>
      <c r="F38" s="40"/>
      <c r="G38" s="40"/>
      <c r="H38" s="40"/>
      <c r="I38" s="40"/>
      <c r="J38" s="41"/>
      <c r="K38" s="41"/>
      <c r="L38" s="4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2">
        <f t="shared" si="14"/>
        <v>0</v>
      </c>
      <c r="AC38" s="42">
        <f t="shared" si="14"/>
        <v>0</v>
      </c>
      <c r="AD38" s="42">
        <f t="shared" si="14"/>
        <v>0</v>
      </c>
      <c r="AE38" s="42">
        <f t="shared" si="14"/>
        <v>0</v>
      </c>
      <c r="AF38" s="42">
        <f t="shared" si="14"/>
        <v>0</v>
      </c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</row>
    <row r="39" spans="1:67" s="44" customFormat="1" ht="15.75" customHeight="1" x14ac:dyDescent="0.25">
      <c r="A39" s="51"/>
      <c r="B39" s="74"/>
      <c r="C39" s="69" t="s">
        <v>72</v>
      </c>
      <c r="D39" s="151"/>
      <c r="E39" s="40"/>
      <c r="F39" s="40"/>
      <c r="G39" s="40"/>
      <c r="H39" s="40"/>
      <c r="I39" s="40"/>
      <c r="J39" s="41"/>
      <c r="K39" s="41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2">
        <f t="shared" si="14"/>
        <v>0</v>
      </c>
      <c r="AC39" s="42">
        <f t="shared" si="14"/>
        <v>0</v>
      </c>
      <c r="AD39" s="42">
        <f t="shared" si="14"/>
        <v>0</v>
      </c>
      <c r="AE39" s="42">
        <f t="shared" si="14"/>
        <v>0</v>
      </c>
      <c r="AF39" s="42">
        <f t="shared" si="14"/>
        <v>0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</row>
    <row r="40" spans="1:67" s="44" customFormat="1" ht="15.75" customHeight="1" x14ac:dyDescent="0.25">
      <c r="A40" s="51"/>
      <c r="B40" s="74"/>
      <c r="C40" s="53" t="s">
        <v>54</v>
      </c>
      <c r="D40" s="156"/>
      <c r="E40" s="40"/>
      <c r="F40" s="40"/>
      <c r="G40" s="40"/>
      <c r="H40" s="40"/>
      <c r="I40" s="40"/>
      <c r="J40" s="41"/>
      <c r="K40" s="41"/>
      <c r="L40" s="4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2">
        <f>AG40+AL40+AQ40+AV40+BA40+BF40+BK40</f>
        <v>0</v>
      </c>
      <c r="AC40" s="42">
        <f>AH40+AM40+AR40+AW40+BB40+BG40+BL40</f>
        <v>0</v>
      </c>
      <c r="AD40" s="42">
        <f>AI40+AN40+AS40+AX40+BC40+BH40+BM40</f>
        <v>0</v>
      </c>
      <c r="AE40" s="42">
        <f>AJ40+AO40+AT40+AY40+BD40+BI40+BN40</f>
        <v>0</v>
      </c>
      <c r="AF40" s="42">
        <f>AK40+AP40+AU40+AZ40+BE40+BJ40+BO40</f>
        <v>0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</row>
    <row r="41" spans="1:67" s="29" customFormat="1" ht="16.5" customHeight="1" x14ac:dyDescent="0.25">
      <c r="A41" s="21"/>
      <c r="B41" s="70" t="s">
        <v>73</v>
      </c>
      <c r="C41" s="68" t="s">
        <v>74</v>
      </c>
      <c r="D41" s="150">
        <v>223</v>
      </c>
      <c r="E41" s="33">
        <f>SUM(E42:E52)</f>
        <v>0</v>
      </c>
      <c r="F41" s="33">
        <f t="shared" ref="F41:BO41" si="15">SUM(F42:F52)</f>
        <v>0</v>
      </c>
      <c r="G41" s="33">
        <f t="shared" si="15"/>
        <v>0</v>
      </c>
      <c r="H41" s="33">
        <f t="shared" si="15"/>
        <v>0</v>
      </c>
      <c r="I41" s="33">
        <f t="shared" si="15"/>
        <v>0</v>
      </c>
      <c r="J41" s="34">
        <f t="shared" si="15"/>
        <v>2823920.7061000005</v>
      </c>
      <c r="K41" s="34">
        <f t="shared" si="15"/>
        <v>0</v>
      </c>
      <c r="L41" s="34">
        <f t="shared" si="15"/>
        <v>213679.04</v>
      </c>
      <c r="M41" s="33">
        <f t="shared" si="15"/>
        <v>0</v>
      </c>
      <c r="N41" s="33">
        <f t="shared" si="15"/>
        <v>0</v>
      </c>
      <c r="O41" s="33">
        <f t="shared" si="15"/>
        <v>0</v>
      </c>
      <c r="P41" s="33">
        <f t="shared" si="15"/>
        <v>0</v>
      </c>
      <c r="Q41" s="33">
        <f t="shared" si="15"/>
        <v>0</v>
      </c>
      <c r="R41" s="33">
        <f t="shared" si="15"/>
        <v>2591900</v>
      </c>
      <c r="S41" s="33">
        <f>SUM(S42:S52)</f>
        <v>3271003.7080000001</v>
      </c>
      <c r="T41" s="33">
        <f t="shared" si="15"/>
        <v>0</v>
      </c>
      <c r="U41" s="33">
        <f t="shared" si="15"/>
        <v>2940697.4579999996</v>
      </c>
      <c r="V41" s="33">
        <f t="shared" si="15"/>
        <v>2858885.2879999997</v>
      </c>
      <c r="W41" s="33">
        <f t="shared" si="15"/>
        <v>0</v>
      </c>
      <c r="X41" s="33">
        <f>SUM(X42:X52)</f>
        <v>0</v>
      </c>
      <c r="Y41" s="33">
        <f t="shared" si="15"/>
        <v>0</v>
      </c>
      <c r="Z41" s="33">
        <f t="shared" si="15"/>
        <v>0</v>
      </c>
      <c r="AA41" s="33">
        <f t="shared" si="15"/>
        <v>0</v>
      </c>
      <c r="AB41" s="33">
        <f t="shared" si="15"/>
        <v>212859</v>
      </c>
      <c r="AC41" s="33">
        <f t="shared" si="15"/>
        <v>223762.1</v>
      </c>
      <c r="AD41" s="33">
        <f t="shared" si="15"/>
        <v>16460.419999999998</v>
      </c>
      <c r="AE41" s="33">
        <f t="shared" si="15"/>
        <v>223762.1</v>
      </c>
      <c r="AF41" s="33">
        <f t="shared" si="15"/>
        <v>213004.30000000002</v>
      </c>
      <c r="AG41" s="35">
        <f t="shared" si="15"/>
        <v>0</v>
      </c>
      <c r="AH41" s="35">
        <f>SUM(AH42:AH52)</f>
        <v>0</v>
      </c>
      <c r="AI41" s="35">
        <f t="shared" si="15"/>
        <v>0</v>
      </c>
      <c r="AJ41" s="35">
        <f t="shared" si="15"/>
        <v>0</v>
      </c>
      <c r="AK41" s="35">
        <f t="shared" si="15"/>
        <v>0</v>
      </c>
      <c r="AL41" s="35">
        <f t="shared" si="15"/>
        <v>212859</v>
      </c>
      <c r="AM41" s="35">
        <f>SUM(AM42:AM52)</f>
        <v>39691.54</v>
      </c>
      <c r="AN41" s="35">
        <f t="shared" si="15"/>
        <v>16460.419999999998</v>
      </c>
      <c r="AO41" s="35">
        <f t="shared" si="15"/>
        <v>39691.54</v>
      </c>
      <c r="AP41" s="35">
        <f t="shared" si="15"/>
        <v>39691.54</v>
      </c>
      <c r="AQ41" s="35">
        <f t="shared" si="15"/>
        <v>0</v>
      </c>
      <c r="AR41" s="35">
        <f>SUM(AR42:AR52)</f>
        <v>184070.56</v>
      </c>
      <c r="AS41" s="35">
        <f t="shared" si="15"/>
        <v>0</v>
      </c>
      <c r="AT41" s="35">
        <f t="shared" si="15"/>
        <v>184070.56</v>
      </c>
      <c r="AU41" s="35">
        <f t="shared" si="15"/>
        <v>173312.76</v>
      </c>
      <c r="AV41" s="35">
        <f t="shared" si="15"/>
        <v>0</v>
      </c>
      <c r="AW41" s="35">
        <f t="shared" si="15"/>
        <v>0</v>
      </c>
      <c r="AX41" s="35">
        <f t="shared" si="15"/>
        <v>0</v>
      </c>
      <c r="AY41" s="35">
        <f t="shared" si="15"/>
        <v>0</v>
      </c>
      <c r="AZ41" s="35">
        <f t="shared" si="15"/>
        <v>0</v>
      </c>
      <c r="BA41" s="35">
        <f t="shared" si="15"/>
        <v>0</v>
      </c>
      <c r="BB41" s="35">
        <f t="shared" si="15"/>
        <v>0</v>
      </c>
      <c r="BC41" s="35">
        <f t="shared" si="15"/>
        <v>0</v>
      </c>
      <c r="BD41" s="35">
        <f t="shared" si="15"/>
        <v>0</v>
      </c>
      <c r="BE41" s="35">
        <f t="shared" si="15"/>
        <v>0</v>
      </c>
      <c r="BF41" s="35">
        <f t="shared" si="15"/>
        <v>0</v>
      </c>
      <c r="BG41" s="35">
        <f t="shared" si="15"/>
        <v>0</v>
      </c>
      <c r="BH41" s="35">
        <f t="shared" si="15"/>
        <v>0</v>
      </c>
      <c r="BI41" s="35">
        <f t="shared" si="15"/>
        <v>0</v>
      </c>
      <c r="BJ41" s="35">
        <f t="shared" si="15"/>
        <v>0</v>
      </c>
      <c r="BK41" s="35">
        <f t="shared" si="15"/>
        <v>0</v>
      </c>
      <c r="BL41" s="35">
        <f t="shared" si="15"/>
        <v>0</v>
      </c>
      <c r="BM41" s="35">
        <f t="shared" si="15"/>
        <v>0</v>
      </c>
      <c r="BN41" s="35">
        <f t="shared" si="15"/>
        <v>0</v>
      </c>
      <c r="BO41" s="35">
        <f t="shared" si="15"/>
        <v>0</v>
      </c>
    </row>
    <row r="42" spans="1:67" s="44" customFormat="1" ht="15" customHeight="1" x14ac:dyDescent="0.25">
      <c r="A42" s="51"/>
      <c r="B42" s="74"/>
      <c r="C42" s="69" t="s">
        <v>75</v>
      </c>
      <c r="D42" s="151"/>
      <c r="E42" s="40"/>
      <c r="F42" s="40"/>
      <c r="G42" s="40"/>
      <c r="H42" s="40"/>
      <c r="I42" s="40"/>
      <c r="J42" s="41">
        <v>974651.00520000001</v>
      </c>
      <c r="K42" s="41"/>
      <c r="L42" s="41"/>
      <c r="M42" s="40"/>
      <c r="N42" s="40"/>
      <c r="O42" s="40"/>
      <c r="P42" s="40"/>
      <c r="Q42" s="40"/>
      <c r="R42" s="40">
        <v>1050000</v>
      </c>
      <c r="S42" s="40">
        <f>1481240.42+330306.25</f>
        <v>1811546.67</v>
      </c>
      <c r="T42" s="40"/>
      <c r="U42" s="40">
        <v>1481240.42</v>
      </c>
      <c r="V42" s="40">
        <v>1481240.42</v>
      </c>
      <c r="W42" s="40"/>
      <c r="X42" s="40"/>
      <c r="Y42" s="40"/>
      <c r="Z42" s="40"/>
      <c r="AA42" s="40"/>
      <c r="AB42" s="42">
        <f t="shared" ref="AB42:AF53" si="16">AG42+AL42+AQ42+AV42+BA42+BF42+BK42</f>
        <v>0</v>
      </c>
      <c r="AC42" s="42">
        <f t="shared" si="16"/>
        <v>0</v>
      </c>
      <c r="AD42" s="42">
        <f t="shared" si="16"/>
        <v>0</v>
      </c>
      <c r="AE42" s="42">
        <f t="shared" si="16"/>
        <v>0</v>
      </c>
      <c r="AF42" s="42">
        <f t="shared" si="16"/>
        <v>0</v>
      </c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</row>
    <row r="43" spans="1:67" s="44" customFormat="1" ht="15" customHeight="1" x14ac:dyDescent="0.25">
      <c r="A43" s="51"/>
      <c r="B43" s="74"/>
      <c r="C43" s="69" t="s">
        <v>76</v>
      </c>
      <c r="D43" s="151"/>
      <c r="E43" s="40"/>
      <c r="F43" s="40"/>
      <c r="G43" s="40"/>
      <c r="H43" s="40"/>
      <c r="I43" s="40"/>
      <c r="J43" s="41">
        <v>517568.37689999997</v>
      </c>
      <c r="K43" s="41"/>
      <c r="L43" s="41"/>
      <c r="M43" s="40"/>
      <c r="N43" s="40"/>
      <c r="O43" s="40"/>
      <c r="P43" s="40"/>
      <c r="Q43" s="40"/>
      <c r="R43" s="40">
        <v>542000</v>
      </c>
      <c r="S43" s="40">
        <v>353699.67</v>
      </c>
      <c r="T43" s="40"/>
      <c r="U43" s="40">
        <v>353699.67</v>
      </c>
      <c r="V43" s="40">
        <v>353699.67</v>
      </c>
      <c r="W43" s="40"/>
      <c r="X43" s="40"/>
      <c r="Y43" s="40"/>
      <c r="Z43" s="40"/>
      <c r="AA43" s="40"/>
      <c r="AB43" s="42">
        <f t="shared" si="16"/>
        <v>0</v>
      </c>
      <c r="AC43" s="42">
        <f t="shared" si="16"/>
        <v>0</v>
      </c>
      <c r="AD43" s="42">
        <f t="shared" si="16"/>
        <v>0</v>
      </c>
      <c r="AE43" s="42">
        <f t="shared" si="16"/>
        <v>0</v>
      </c>
      <c r="AF43" s="42">
        <f t="shared" si="16"/>
        <v>0</v>
      </c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</row>
    <row r="44" spans="1:67" s="44" customFormat="1" ht="15" customHeight="1" x14ac:dyDescent="0.25">
      <c r="A44" s="51"/>
      <c r="B44" s="74"/>
      <c r="C44" s="69" t="s">
        <v>77</v>
      </c>
      <c r="D44" s="151"/>
      <c r="E44" s="40"/>
      <c r="F44" s="40"/>
      <c r="G44" s="40"/>
      <c r="H44" s="40"/>
      <c r="I44" s="40"/>
      <c r="J44" s="41">
        <v>52622.829999999994</v>
      </c>
      <c r="K44" s="41"/>
      <c r="L44" s="41"/>
      <c r="M44" s="40"/>
      <c r="N44" s="40"/>
      <c r="O44" s="40"/>
      <c r="P44" s="40"/>
      <c r="Q44" s="40"/>
      <c r="R44" s="40">
        <v>60000</v>
      </c>
      <c r="S44" s="40">
        <v>119203.26799999998</v>
      </c>
      <c r="T44" s="40"/>
      <c r="U44" s="40">
        <v>119203.26799999998</v>
      </c>
      <c r="V44" s="40">
        <v>119203.26799999998</v>
      </c>
      <c r="W44" s="40"/>
      <c r="X44" s="40"/>
      <c r="Y44" s="40"/>
      <c r="Z44" s="40"/>
      <c r="AA44" s="40"/>
      <c r="AB44" s="42">
        <f t="shared" si="16"/>
        <v>0</v>
      </c>
      <c r="AC44" s="42">
        <f t="shared" si="16"/>
        <v>0</v>
      </c>
      <c r="AD44" s="42">
        <f t="shared" si="16"/>
        <v>0</v>
      </c>
      <c r="AE44" s="42">
        <f t="shared" si="16"/>
        <v>0</v>
      </c>
      <c r="AF44" s="42">
        <f t="shared" si="16"/>
        <v>0</v>
      </c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</row>
    <row r="45" spans="1:67" s="44" customFormat="1" ht="15" customHeight="1" x14ac:dyDescent="0.25">
      <c r="A45" s="51"/>
      <c r="B45" s="74"/>
      <c r="C45" s="69" t="s">
        <v>78</v>
      </c>
      <c r="D45" s="151"/>
      <c r="E45" s="40"/>
      <c r="F45" s="40"/>
      <c r="G45" s="40"/>
      <c r="H45" s="40"/>
      <c r="I45" s="40"/>
      <c r="J45" s="41">
        <v>23922.434000000001</v>
      </c>
      <c r="K45" s="41"/>
      <c r="L45" s="41"/>
      <c r="M45" s="40"/>
      <c r="N45" s="40"/>
      <c r="O45" s="40"/>
      <c r="P45" s="40"/>
      <c r="Q45" s="40"/>
      <c r="R45" s="40">
        <v>21700</v>
      </c>
      <c r="S45" s="40">
        <v>8520.18</v>
      </c>
      <c r="T45" s="40"/>
      <c r="U45" s="40">
        <v>8520.18</v>
      </c>
      <c r="V45" s="40">
        <v>8520.18</v>
      </c>
      <c r="W45" s="40"/>
      <c r="X45" s="40"/>
      <c r="Y45" s="40"/>
      <c r="Z45" s="40"/>
      <c r="AA45" s="40"/>
      <c r="AB45" s="42">
        <f t="shared" si="16"/>
        <v>0</v>
      </c>
      <c r="AC45" s="42">
        <f t="shared" si="16"/>
        <v>0</v>
      </c>
      <c r="AD45" s="42">
        <f t="shared" si="16"/>
        <v>0</v>
      </c>
      <c r="AE45" s="42">
        <f t="shared" si="16"/>
        <v>0</v>
      </c>
      <c r="AF45" s="42">
        <f t="shared" si="16"/>
        <v>0</v>
      </c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</row>
    <row r="46" spans="1:67" s="44" customFormat="1" ht="15" customHeight="1" x14ac:dyDescent="0.25">
      <c r="A46" s="51"/>
      <c r="B46" s="74"/>
      <c r="C46" s="69" t="s">
        <v>79</v>
      </c>
      <c r="D46" s="151"/>
      <c r="E46" s="40"/>
      <c r="F46" s="40"/>
      <c r="G46" s="40"/>
      <c r="H46" s="40"/>
      <c r="I46" s="40"/>
      <c r="J46" s="41">
        <v>6500.87</v>
      </c>
      <c r="K46" s="41"/>
      <c r="L46" s="41"/>
      <c r="M46" s="40"/>
      <c r="N46" s="40"/>
      <c r="O46" s="40"/>
      <c r="P46" s="40"/>
      <c r="Q46" s="40"/>
      <c r="R46" s="40">
        <v>13300</v>
      </c>
      <c r="S46" s="40">
        <v>0</v>
      </c>
      <c r="T46" s="40"/>
      <c r="U46" s="40">
        <v>0</v>
      </c>
      <c r="V46" s="40">
        <v>0</v>
      </c>
      <c r="W46" s="40"/>
      <c r="X46" s="40"/>
      <c r="Y46" s="40"/>
      <c r="Z46" s="40"/>
      <c r="AA46" s="40"/>
      <c r="AB46" s="42">
        <f t="shared" si="16"/>
        <v>0</v>
      </c>
      <c r="AC46" s="42">
        <f t="shared" si="16"/>
        <v>0</v>
      </c>
      <c r="AD46" s="42">
        <f t="shared" si="16"/>
        <v>0</v>
      </c>
      <c r="AE46" s="42">
        <f t="shared" si="16"/>
        <v>0</v>
      </c>
      <c r="AF46" s="42">
        <f t="shared" si="16"/>
        <v>0</v>
      </c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</row>
    <row r="47" spans="1:67" s="44" customFormat="1" ht="15" customHeight="1" x14ac:dyDescent="0.25">
      <c r="A47" s="51"/>
      <c r="B47" s="74"/>
      <c r="C47" s="69" t="s">
        <v>80</v>
      </c>
      <c r="D47" s="151"/>
      <c r="E47" s="40"/>
      <c r="F47" s="40"/>
      <c r="G47" s="40"/>
      <c r="H47" s="40"/>
      <c r="I47" s="40"/>
      <c r="J47" s="41">
        <v>1126537.7000000002</v>
      </c>
      <c r="K47" s="41"/>
      <c r="L47" s="41">
        <v>213679.04</v>
      </c>
      <c r="M47" s="40"/>
      <c r="N47" s="40"/>
      <c r="O47" s="40"/>
      <c r="P47" s="40"/>
      <c r="Q47" s="40"/>
      <c r="R47" s="40">
        <v>791400</v>
      </c>
      <c r="S47" s="40">
        <v>867043.86</v>
      </c>
      <c r="T47" s="40"/>
      <c r="U47" s="40">
        <v>867043.86</v>
      </c>
      <c r="V47" s="40">
        <v>785231.69</v>
      </c>
      <c r="W47" s="40"/>
      <c r="X47" s="40"/>
      <c r="Y47" s="40"/>
      <c r="Z47" s="40"/>
      <c r="AA47" s="40"/>
      <c r="AB47" s="42">
        <f t="shared" si="16"/>
        <v>212859</v>
      </c>
      <c r="AC47" s="42">
        <f t="shared" si="16"/>
        <v>223762.1</v>
      </c>
      <c r="AD47" s="42">
        <f t="shared" si="16"/>
        <v>16460.419999999998</v>
      </c>
      <c r="AE47" s="42">
        <f t="shared" si="16"/>
        <v>223762.1</v>
      </c>
      <c r="AF47" s="42">
        <f t="shared" si="16"/>
        <v>213004.30000000002</v>
      </c>
      <c r="AG47" s="43"/>
      <c r="AH47" s="43"/>
      <c r="AI47" s="43"/>
      <c r="AJ47" s="43"/>
      <c r="AK47" s="43"/>
      <c r="AL47" s="43">
        <f>230060.42-17201.42</f>
        <v>212859</v>
      </c>
      <c r="AM47" s="43">
        <v>39691.54</v>
      </c>
      <c r="AN47" s="43">
        <v>16460.419999999998</v>
      </c>
      <c r="AO47" s="43">
        <v>39691.54</v>
      </c>
      <c r="AP47" s="43">
        <v>39691.54</v>
      </c>
      <c r="AQ47" s="43"/>
      <c r="AR47" s="43">
        <v>184070.56</v>
      </c>
      <c r="AS47" s="43"/>
      <c r="AT47" s="43">
        <v>184070.56</v>
      </c>
      <c r="AU47" s="43">
        <v>173312.76</v>
      </c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</row>
    <row r="48" spans="1:67" s="44" customFormat="1" ht="15" customHeight="1" x14ac:dyDescent="0.25">
      <c r="A48" s="51"/>
      <c r="B48" s="74"/>
      <c r="C48" s="69" t="s">
        <v>81</v>
      </c>
      <c r="D48" s="151"/>
      <c r="E48" s="40"/>
      <c r="F48" s="40"/>
      <c r="G48" s="40"/>
      <c r="H48" s="40"/>
      <c r="I48" s="40"/>
      <c r="J48" s="41"/>
      <c r="K48" s="41"/>
      <c r="L48" s="41"/>
      <c r="M48" s="40"/>
      <c r="N48" s="40"/>
      <c r="O48" s="40"/>
      <c r="P48" s="40"/>
      <c r="Q48" s="40"/>
      <c r="R48" s="40"/>
      <c r="S48" s="40">
        <v>0</v>
      </c>
      <c r="T48" s="40"/>
      <c r="U48" s="40">
        <v>0</v>
      </c>
      <c r="V48" s="40">
        <v>0</v>
      </c>
      <c r="W48" s="40"/>
      <c r="X48" s="40"/>
      <c r="Y48" s="40"/>
      <c r="Z48" s="40"/>
      <c r="AA48" s="40"/>
      <c r="AB48" s="42">
        <f t="shared" si="16"/>
        <v>0</v>
      </c>
      <c r="AC48" s="42">
        <f t="shared" si="16"/>
        <v>0</v>
      </c>
      <c r="AD48" s="42">
        <f t="shared" si="16"/>
        <v>0</v>
      </c>
      <c r="AE48" s="42">
        <f t="shared" si="16"/>
        <v>0</v>
      </c>
      <c r="AF48" s="42">
        <f t="shared" si="16"/>
        <v>0</v>
      </c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</row>
    <row r="49" spans="1:227" s="44" customFormat="1" ht="15" customHeight="1" x14ac:dyDescent="0.25">
      <c r="A49" s="51"/>
      <c r="B49" s="74"/>
      <c r="C49" s="69" t="s">
        <v>82</v>
      </c>
      <c r="D49" s="151"/>
      <c r="E49" s="40"/>
      <c r="F49" s="40"/>
      <c r="G49" s="40"/>
      <c r="H49" s="40"/>
      <c r="I49" s="40"/>
      <c r="J49" s="41"/>
      <c r="K49" s="41"/>
      <c r="L49" s="41"/>
      <c r="M49" s="40"/>
      <c r="N49" s="40"/>
      <c r="O49" s="40"/>
      <c r="P49" s="40"/>
      <c r="Q49" s="40"/>
      <c r="R49" s="40"/>
      <c r="S49" s="40">
        <v>0</v>
      </c>
      <c r="T49" s="40"/>
      <c r="U49" s="40">
        <v>0</v>
      </c>
      <c r="V49" s="40">
        <v>0</v>
      </c>
      <c r="W49" s="40"/>
      <c r="X49" s="40"/>
      <c r="Y49" s="40"/>
      <c r="Z49" s="40"/>
      <c r="AA49" s="40"/>
      <c r="AB49" s="42">
        <f t="shared" si="16"/>
        <v>0</v>
      </c>
      <c r="AC49" s="42">
        <f t="shared" si="16"/>
        <v>0</v>
      </c>
      <c r="AD49" s="42">
        <f t="shared" si="16"/>
        <v>0</v>
      </c>
      <c r="AE49" s="42">
        <f t="shared" si="16"/>
        <v>0</v>
      </c>
      <c r="AF49" s="42">
        <f t="shared" si="16"/>
        <v>0</v>
      </c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</row>
    <row r="50" spans="1:227" s="44" customFormat="1" ht="15" customHeight="1" x14ac:dyDescent="0.25">
      <c r="A50" s="51"/>
      <c r="B50" s="74"/>
      <c r="C50" s="69" t="s">
        <v>83</v>
      </c>
      <c r="D50" s="151"/>
      <c r="E50" s="40"/>
      <c r="F50" s="40"/>
      <c r="G50" s="40"/>
      <c r="H50" s="40"/>
      <c r="I50" s="40"/>
      <c r="J50" s="41">
        <v>122117.49</v>
      </c>
      <c r="K50" s="41"/>
      <c r="L50" s="41"/>
      <c r="M50" s="40"/>
      <c r="N50" s="40"/>
      <c r="O50" s="40"/>
      <c r="P50" s="40"/>
      <c r="Q50" s="40"/>
      <c r="R50" s="40">
        <v>113500</v>
      </c>
      <c r="S50" s="40">
        <v>110990.06</v>
      </c>
      <c r="T50" s="40"/>
      <c r="U50" s="40">
        <v>110990.06</v>
      </c>
      <c r="V50" s="40">
        <v>110990.06</v>
      </c>
      <c r="W50" s="40"/>
      <c r="X50" s="40"/>
      <c r="Y50" s="40"/>
      <c r="Z50" s="40"/>
      <c r="AA50" s="40"/>
      <c r="AB50" s="42">
        <f t="shared" si="16"/>
        <v>0</v>
      </c>
      <c r="AC50" s="42">
        <f t="shared" si="16"/>
        <v>0</v>
      </c>
      <c r="AD50" s="42">
        <f t="shared" si="16"/>
        <v>0</v>
      </c>
      <c r="AE50" s="42">
        <f t="shared" si="16"/>
        <v>0</v>
      </c>
      <c r="AF50" s="42">
        <f t="shared" si="16"/>
        <v>0</v>
      </c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</row>
    <row r="51" spans="1:227" s="44" customFormat="1" ht="15" customHeight="1" x14ac:dyDescent="0.25">
      <c r="A51" s="51"/>
      <c r="B51" s="74"/>
      <c r="C51" s="69" t="s">
        <v>84</v>
      </c>
      <c r="D51" s="151"/>
      <c r="E51" s="40"/>
      <c r="F51" s="40"/>
      <c r="G51" s="40"/>
      <c r="H51" s="40"/>
      <c r="I51" s="40"/>
      <c r="J51" s="41"/>
      <c r="K51" s="41"/>
      <c r="L51" s="41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2">
        <f t="shared" si="16"/>
        <v>0</v>
      </c>
      <c r="AC51" s="42">
        <f t="shared" si="16"/>
        <v>0</v>
      </c>
      <c r="AD51" s="42">
        <f t="shared" si="16"/>
        <v>0</v>
      </c>
      <c r="AE51" s="42">
        <f t="shared" si="16"/>
        <v>0</v>
      </c>
      <c r="AF51" s="42">
        <f t="shared" si="16"/>
        <v>0</v>
      </c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</row>
    <row r="52" spans="1:227" s="44" customFormat="1" ht="18" customHeight="1" x14ac:dyDescent="0.25">
      <c r="A52" s="51"/>
      <c r="B52" s="74"/>
      <c r="C52" s="53" t="s">
        <v>54</v>
      </c>
      <c r="D52" s="156"/>
      <c r="E52" s="40"/>
      <c r="F52" s="40"/>
      <c r="G52" s="40"/>
      <c r="H52" s="40"/>
      <c r="I52" s="40"/>
      <c r="J52" s="41"/>
      <c r="K52" s="41"/>
      <c r="L52" s="41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2">
        <f>AG52+AL52+AQ52+AV52+BA52+BF52+BK52</f>
        <v>0</v>
      </c>
      <c r="AC52" s="42">
        <f>AH52+AM52+AR52+AW52+BB52+BG52+BL52</f>
        <v>0</v>
      </c>
      <c r="AD52" s="42">
        <f>AI52+AN52+AS52+AX52+BC52+BH52+BM52</f>
        <v>0</v>
      </c>
      <c r="AE52" s="42">
        <f>AJ52+AO52+AT52+AY52+BD52+BI52+BN52</f>
        <v>0</v>
      </c>
      <c r="AF52" s="42">
        <f>AK52+AP52+AU52+AZ52+BE52+BJ52+BO52</f>
        <v>0</v>
      </c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</row>
    <row r="53" spans="1:227" s="30" customFormat="1" ht="24" customHeight="1" x14ac:dyDescent="0.25">
      <c r="A53" s="21"/>
      <c r="B53" s="70" t="s">
        <v>85</v>
      </c>
      <c r="C53" s="31" t="s">
        <v>86</v>
      </c>
      <c r="D53" s="75">
        <v>224</v>
      </c>
      <c r="E53" s="33"/>
      <c r="F53" s="33"/>
      <c r="G53" s="33"/>
      <c r="H53" s="33"/>
      <c r="I53" s="33"/>
      <c r="J53" s="34"/>
      <c r="K53" s="34"/>
      <c r="L53" s="34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>
        <f t="shared" si="16"/>
        <v>0</v>
      </c>
      <c r="AC53" s="33">
        <f t="shared" si="16"/>
        <v>0</v>
      </c>
      <c r="AD53" s="33">
        <f t="shared" si="16"/>
        <v>0</v>
      </c>
      <c r="AE53" s="33">
        <f t="shared" si="16"/>
        <v>0</v>
      </c>
      <c r="AF53" s="33">
        <f t="shared" si="16"/>
        <v>0</v>
      </c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</row>
    <row r="54" spans="1:227" s="80" customFormat="1" ht="23.25" customHeight="1" x14ac:dyDescent="0.2">
      <c r="A54" s="76"/>
      <c r="B54" s="77" t="s">
        <v>87</v>
      </c>
      <c r="C54" s="78" t="s">
        <v>88</v>
      </c>
      <c r="D54" s="150">
        <v>225</v>
      </c>
      <c r="E54" s="79">
        <f>E55+E84+E90+E97+E111</f>
        <v>0</v>
      </c>
      <c r="F54" s="79">
        <f t="shared" ref="F54:BO54" si="17">F55+F84+F90+F97+F111</f>
        <v>0</v>
      </c>
      <c r="G54" s="79">
        <f t="shared" si="17"/>
        <v>0</v>
      </c>
      <c r="H54" s="79">
        <f t="shared" si="17"/>
        <v>0</v>
      </c>
      <c r="I54" s="79">
        <f t="shared" si="17"/>
        <v>0</v>
      </c>
      <c r="J54" s="79">
        <f t="shared" si="17"/>
        <v>541204.51</v>
      </c>
      <c r="K54" s="79">
        <f t="shared" si="17"/>
        <v>27150</v>
      </c>
      <c r="L54" s="79">
        <f t="shared" si="17"/>
        <v>2000</v>
      </c>
      <c r="M54" s="79">
        <f t="shared" si="17"/>
        <v>0</v>
      </c>
      <c r="N54" s="79">
        <f t="shared" si="17"/>
        <v>0</v>
      </c>
      <c r="O54" s="79">
        <f t="shared" si="17"/>
        <v>0</v>
      </c>
      <c r="P54" s="79">
        <f t="shared" si="17"/>
        <v>0</v>
      </c>
      <c r="Q54" s="79">
        <f t="shared" si="17"/>
        <v>0</v>
      </c>
      <c r="R54" s="79">
        <f t="shared" si="17"/>
        <v>549500</v>
      </c>
      <c r="S54" s="79">
        <f>S55+S84+S90+S97+S111</f>
        <v>555856.15</v>
      </c>
      <c r="T54" s="79">
        <f t="shared" si="17"/>
        <v>0</v>
      </c>
      <c r="U54" s="79">
        <f t="shared" si="17"/>
        <v>555856.15</v>
      </c>
      <c r="V54" s="79">
        <f t="shared" si="17"/>
        <v>555856.15</v>
      </c>
      <c r="W54" s="79">
        <f t="shared" si="17"/>
        <v>40000</v>
      </c>
      <c r="X54" s="79">
        <f>X55+X84+X90+X97+X111</f>
        <v>113970.16</v>
      </c>
      <c r="Y54" s="79">
        <f t="shared" si="17"/>
        <v>0</v>
      </c>
      <c r="Z54" s="79">
        <f t="shared" si="17"/>
        <v>113970.16</v>
      </c>
      <c r="AA54" s="79">
        <f t="shared" si="17"/>
        <v>113970.16</v>
      </c>
      <c r="AB54" s="79">
        <f t="shared" si="17"/>
        <v>0</v>
      </c>
      <c r="AC54" s="79">
        <f t="shared" si="17"/>
        <v>0</v>
      </c>
      <c r="AD54" s="79">
        <f t="shared" si="17"/>
        <v>0</v>
      </c>
      <c r="AE54" s="79">
        <f t="shared" si="17"/>
        <v>0</v>
      </c>
      <c r="AF54" s="79">
        <f t="shared" si="17"/>
        <v>0</v>
      </c>
      <c r="AG54" s="79">
        <f t="shared" si="17"/>
        <v>0</v>
      </c>
      <c r="AH54" s="79">
        <f>AH55+AH84+AH90+AH97+AH111</f>
        <v>0</v>
      </c>
      <c r="AI54" s="79">
        <f t="shared" si="17"/>
        <v>0</v>
      </c>
      <c r="AJ54" s="79">
        <f t="shared" si="17"/>
        <v>0</v>
      </c>
      <c r="AK54" s="79">
        <f t="shared" si="17"/>
        <v>0</v>
      </c>
      <c r="AL54" s="79">
        <f t="shared" si="17"/>
        <v>0</v>
      </c>
      <c r="AM54" s="79">
        <f>AM55+AM84+AM90+AM97+AM111</f>
        <v>0</v>
      </c>
      <c r="AN54" s="79">
        <f t="shared" si="17"/>
        <v>0</v>
      </c>
      <c r="AO54" s="79">
        <f t="shared" si="17"/>
        <v>0</v>
      </c>
      <c r="AP54" s="79">
        <f t="shared" si="17"/>
        <v>0</v>
      </c>
      <c r="AQ54" s="79">
        <f t="shared" si="17"/>
        <v>0</v>
      </c>
      <c r="AR54" s="79">
        <f>AR55+AR84+AR90+AR97+AR111</f>
        <v>0</v>
      </c>
      <c r="AS54" s="79">
        <f t="shared" si="17"/>
        <v>0</v>
      </c>
      <c r="AT54" s="79">
        <f t="shared" si="17"/>
        <v>0</v>
      </c>
      <c r="AU54" s="79">
        <f t="shared" si="17"/>
        <v>0</v>
      </c>
      <c r="AV54" s="79">
        <f t="shared" si="17"/>
        <v>0</v>
      </c>
      <c r="AW54" s="79">
        <f t="shared" si="17"/>
        <v>0</v>
      </c>
      <c r="AX54" s="79">
        <f t="shared" si="17"/>
        <v>0</v>
      </c>
      <c r="AY54" s="79">
        <f t="shared" si="17"/>
        <v>0</v>
      </c>
      <c r="AZ54" s="79">
        <f t="shared" si="17"/>
        <v>0</v>
      </c>
      <c r="BA54" s="79">
        <f t="shared" si="17"/>
        <v>0</v>
      </c>
      <c r="BB54" s="79">
        <f t="shared" si="17"/>
        <v>0</v>
      </c>
      <c r="BC54" s="79">
        <f t="shared" si="17"/>
        <v>0</v>
      </c>
      <c r="BD54" s="79">
        <f t="shared" si="17"/>
        <v>0</v>
      </c>
      <c r="BE54" s="79">
        <f t="shared" si="17"/>
        <v>0</v>
      </c>
      <c r="BF54" s="79">
        <f t="shared" si="17"/>
        <v>0</v>
      </c>
      <c r="BG54" s="79">
        <f t="shared" si="17"/>
        <v>0</v>
      </c>
      <c r="BH54" s="79">
        <f t="shared" si="17"/>
        <v>0</v>
      </c>
      <c r="BI54" s="79">
        <f t="shared" si="17"/>
        <v>0</v>
      </c>
      <c r="BJ54" s="79">
        <f t="shared" si="17"/>
        <v>0</v>
      </c>
      <c r="BK54" s="79">
        <f t="shared" si="17"/>
        <v>0</v>
      </c>
      <c r="BL54" s="79">
        <f t="shared" si="17"/>
        <v>0</v>
      </c>
      <c r="BM54" s="79">
        <f t="shared" si="17"/>
        <v>0</v>
      </c>
      <c r="BN54" s="79">
        <f t="shared" si="17"/>
        <v>0</v>
      </c>
      <c r="BO54" s="79">
        <f t="shared" si="17"/>
        <v>0</v>
      </c>
    </row>
    <row r="55" spans="1:227" s="2" customFormat="1" ht="32.25" customHeight="1" x14ac:dyDescent="0.2">
      <c r="A55" s="1"/>
      <c r="B55" s="81" t="s">
        <v>89</v>
      </c>
      <c r="C55" s="82" t="s">
        <v>90</v>
      </c>
      <c r="D55" s="151"/>
      <c r="E55" s="83">
        <f>E56+E68+E81+E82+E83</f>
        <v>0</v>
      </c>
      <c r="F55" s="83">
        <f t="shared" ref="F55:BO55" si="18">F56+F68+F81+F82+F83</f>
        <v>0</v>
      </c>
      <c r="G55" s="83">
        <f t="shared" si="18"/>
        <v>0</v>
      </c>
      <c r="H55" s="83">
        <f t="shared" si="18"/>
        <v>0</v>
      </c>
      <c r="I55" s="83">
        <f t="shared" si="18"/>
        <v>0</v>
      </c>
      <c r="J55" s="84">
        <f t="shared" si="18"/>
        <v>322579.34999999998</v>
      </c>
      <c r="K55" s="84">
        <f t="shared" si="18"/>
        <v>14650</v>
      </c>
      <c r="L55" s="84">
        <f t="shared" si="18"/>
        <v>0</v>
      </c>
      <c r="M55" s="83">
        <f t="shared" si="18"/>
        <v>0</v>
      </c>
      <c r="N55" s="83">
        <f t="shared" si="18"/>
        <v>0</v>
      </c>
      <c r="O55" s="83">
        <f t="shared" si="18"/>
        <v>0</v>
      </c>
      <c r="P55" s="83">
        <f t="shared" si="18"/>
        <v>0</v>
      </c>
      <c r="Q55" s="83">
        <f t="shared" si="18"/>
        <v>0</v>
      </c>
      <c r="R55" s="83">
        <f t="shared" si="18"/>
        <v>325400</v>
      </c>
      <c r="S55" s="83">
        <f>S56+S68+S81+S82+S83</f>
        <v>301870.2</v>
      </c>
      <c r="T55" s="83">
        <f t="shared" si="18"/>
        <v>0</v>
      </c>
      <c r="U55" s="83">
        <f t="shared" si="18"/>
        <v>301870.2</v>
      </c>
      <c r="V55" s="83">
        <f t="shared" si="18"/>
        <v>301870.2</v>
      </c>
      <c r="W55" s="83">
        <f t="shared" si="18"/>
        <v>40000</v>
      </c>
      <c r="X55" s="83">
        <f>X56+X68+X81+X82+X83</f>
        <v>113970.16</v>
      </c>
      <c r="Y55" s="83">
        <f t="shared" si="18"/>
        <v>0</v>
      </c>
      <c r="Z55" s="83">
        <f t="shared" si="18"/>
        <v>113970.16</v>
      </c>
      <c r="AA55" s="83">
        <f t="shared" si="18"/>
        <v>113970.16</v>
      </c>
      <c r="AB55" s="83">
        <f t="shared" si="18"/>
        <v>0</v>
      </c>
      <c r="AC55" s="83">
        <f t="shared" si="18"/>
        <v>0</v>
      </c>
      <c r="AD55" s="83">
        <f t="shared" si="18"/>
        <v>0</v>
      </c>
      <c r="AE55" s="83">
        <f t="shared" si="18"/>
        <v>0</v>
      </c>
      <c r="AF55" s="83">
        <f t="shared" si="18"/>
        <v>0</v>
      </c>
      <c r="AG55" s="85">
        <f t="shared" si="18"/>
        <v>0</v>
      </c>
      <c r="AH55" s="85">
        <f>AH56+AH68+AH81+AH82+AH83</f>
        <v>0</v>
      </c>
      <c r="AI55" s="85">
        <f t="shared" si="18"/>
        <v>0</v>
      </c>
      <c r="AJ55" s="85">
        <f t="shared" si="18"/>
        <v>0</v>
      </c>
      <c r="AK55" s="85">
        <f t="shared" si="18"/>
        <v>0</v>
      </c>
      <c r="AL55" s="85">
        <f t="shared" si="18"/>
        <v>0</v>
      </c>
      <c r="AM55" s="85">
        <f>AM56+AM68+AM81+AM82+AM83</f>
        <v>0</v>
      </c>
      <c r="AN55" s="85">
        <f t="shared" si="18"/>
        <v>0</v>
      </c>
      <c r="AO55" s="85">
        <f t="shared" si="18"/>
        <v>0</v>
      </c>
      <c r="AP55" s="85">
        <f t="shared" si="18"/>
        <v>0</v>
      </c>
      <c r="AQ55" s="85">
        <f t="shared" si="18"/>
        <v>0</v>
      </c>
      <c r="AR55" s="85">
        <f>AR56+AR68+AR81+AR82+AR83</f>
        <v>0</v>
      </c>
      <c r="AS55" s="85">
        <f t="shared" si="18"/>
        <v>0</v>
      </c>
      <c r="AT55" s="85">
        <f t="shared" si="18"/>
        <v>0</v>
      </c>
      <c r="AU55" s="85">
        <f t="shared" si="18"/>
        <v>0</v>
      </c>
      <c r="AV55" s="85">
        <f t="shared" si="18"/>
        <v>0</v>
      </c>
      <c r="AW55" s="85">
        <f t="shared" si="18"/>
        <v>0</v>
      </c>
      <c r="AX55" s="85">
        <f t="shared" si="18"/>
        <v>0</v>
      </c>
      <c r="AY55" s="85">
        <f t="shared" si="18"/>
        <v>0</v>
      </c>
      <c r="AZ55" s="85">
        <f t="shared" si="18"/>
        <v>0</v>
      </c>
      <c r="BA55" s="85">
        <f t="shared" si="18"/>
        <v>0</v>
      </c>
      <c r="BB55" s="85">
        <f t="shared" si="18"/>
        <v>0</v>
      </c>
      <c r="BC55" s="85">
        <f t="shared" si="18"/>
        <v>0</v>
      </c>
      <c r="BD55" s="85">
        <f t="shared" si="18"/>
        <v>0</v>
      </c>
      <c r="BE55" s="85">
        <f t="shared" si="18"/>
        <v>0</v>
      </c>
      <c r="BF55" s="85">
        <f t="shared" si="18"/>
        <v>0</v>
      </c>
      <c r="BG55" s="85">
        <f t="shared" si="18"/>
        <v>0</v>
      </c>
      <c r="BH55" s="85">
        <f t="shared" si="18"/>
        <v>0</v>
      </c>
      <c r="BI55" s="85">
        <f t="shared" si="18"/>
        <v>0</v>
      </c>
      <c r="BJ55" s="85">
        <f t="shared" si="18"/>
        <v>0</v>
      </c>
      <c r="BK55" s="85">
        <f t="shared" si="18"/>
        <v>0</v>
      </c>
      <c r="BL55" s="85">
        <f t="shared" si="18"/>
        <v>0</v>
      </c>
      <c r="BM55" s="85">
        <f t="shared" si="18"/>
        <v>0</v>
      </c>
      <c r="BN55" s="85">
        <f t="shared" si="18"/>
        <v>0</v>
      </c>
      <c r="BO55" s="85">
        <f t="shared" si="18"/>
        <v>0</v>
      </c>
    </row>
    <row r="56" spans="1:227" s="44" customFormat="1" ht="63" x14ac:dyDescent="0.25">
      <c r="A56" s="51"/>
      <c r="B56" s="86"/>
      <c r="C56" s="87" t="s">
        <v>91</v>
      </c>
      <c r="D56" s="151"/>
      <c r="E56" s="40">
        <f>SUM(E57:E67)</f>
        <v>0</v>
      </c>
      <c r="F56" s="40">
        <f t="shared" ref="F56:BO56" si="19">SUM(F57:F67)</f>
        <v>0</v>
      </c>
      <c r="G56" s="40">
        <f t="shared" si="19"/>
        <v>0</v>
      </c>
      <c r="H56" s="40">
        <f t="shared" si="19"/>
        <v>0</v>
      </c>
      <c r="I56" s="40">
        <f t="shared" si="19"/>
        <v>0</v>
      </c>
      <c r="J56" s="41">
        <f t="shared" si="19"/>
        <v>0</v>
      </c>
      <c r="K56" s="41">
        <f t="shared" si="19"/>
        <v>0</v>
      </c>
      <c r="L56" s="41">
        <f t="shared" si="19"/>
        <v>0</v>
      </c>
      <c r="M56" s="40">
        <f t="shared" si="19"/>
        <v>0</v>
      </c>
      <c r="N56" s="40">
        <f t="shared" si="19"/>
        <v>0</v>
      </c>
      <c r="O56" s="40">
        <f t="shared" si="19"/>
        <v>0</v>
      </c>
      <c r="P56" s="40">
        <f t="shared" si="19"/>
        <v>0</v>
      </c>
      <c r="Q56" s="40">
        <f t="shared" si="19"/>
        <v>0</v>
      </c>
      <c r="R56" s="40">
        <f t="shared" si="19"/>
        <v>0</v>
      </c>
      <c r="S56" s="40">
        <f>SUM(S57:S67)</f>
        <v>0</v>
      </c>
      <c r="T56" s="40">
        <f t="shared" si="19"/>
        <v>0</v>
      </c>
      <c r="U56" s="40">
        <f t="shared" si="19"/>
        <v>0</v>
      </c>
      <c r="V56" s="40">
        <f t="shared" si="19"/>
        <v>0</v>
      </c>
      <c r="W56" s="40">
        <f t="shared" si="19"/>
        <v>0</v>
      </c>
      <c r="X56" s="40">
        <f>SUM(X57:X67)</f>
        <v>0</v>
      </c>
      <c r="Y56" s="40">
        <f t="shared" si="19"/>
        <v>0</v>
      </c>
      <c r="Z56" s="40">
        <f t="shared" si="19"/>
        <v>0</v>
      </c>
      <c r="AA56" s="40">
        <f t="shared" si="19"/>
        <v>0</v>
      </c>
      <c r="AB56" s="40">
        <f t="shared" si="19"/>
        <v>0</v>
      </c>
      <c r="AC56" s="40">
        <f t="shared" si="19"/>
        <v>0</v>
      </c>
      <c r="AD56" s="40">
        <f t="shared" si="19"/>
        <v>0</v>
      </c>
      <c r="AE56" s="40">
        <f t="shared" si="19"/>
        <v>0</v>
      </c>
      <c r="AF56" s="40">
        <f t="shared" si="19"/>
        <v>0</v>
      </c>
      <c r="AG56" s="88">
        <f t="shared" si="19"/>
        <v>0</v>
      </c>
      <c r="AH56" s="88">
        <f>SUM(AH57:AH67)</f>
        <v>0</v>
      </c>
      <c r="AI56" s="88">
        <f t="shared" si="19"/>
        <v>0</v>
      </c>
      <c r="AJ56" s="88">
        <f t="shared" si="19"/>
        <v>0</v>
      </c>
      <c r="AK56" s="88">
        <f t="shared" si="19"/>
        <v>0</v>
      </c>
      <c r="AL56" s="88">
        <f t="shared" si="19"/>
        <v>0</v>
      </c>
      <c r="AM56" s="88">
        <f>SUM(AM57:AM67)</f>
        <v>0</v>
      </c>
      <c r="AN56" s="88">
        <f t="shared" si="19"/>
        <v>0</v>
      </c>
      <c r="AO56" s="88">
        <f t="shared" si="19"/>
        <v>0</v>
      </c>
      <c r="AP56" s="88">
        <f t="shared" si="19"/>
        <v>0</v>
      </c>
      <c r="AQ56" s="88">
        <f t="shared" si="19"/>
        <v>0</v>
      </c>
      <c r="AR56" s="88">
        <f>SUM(AR57:AR67)</f>
        <v>0</v>
      </c>
      <c r="AS56" s="88">
        <f t="shared" si="19"/>
        <v>0</v>
      </c>
      <c r="AT56" s="88">
        <f t="shared" si="19"/>
        <v>0</v>
      </c>
      <c r="AU56" s="88">
        <f t="shared" si="19"/>
        <v>0</v>
      </c>
      <c r="AV56" s="88">
        <f t="shared" si="19"/>
        <v>0</v>
      </c>
      <c r="AW56" s="88">
        <f t="shared" si="19"/>
        <v>0</v>
      </c>
      <c r="AX56" s="88">
        <f t="shared" si="19"/>
        <v>0</v>
      </c>
      <c r="AY56" s="88">
        <f t="shared" si="19"/>
        <v>0</v>
      </c>
      <c r="AZ56" s="88">
        <f t="shared" si="19"/>
        <v>0</v>
      </c>
      <c r="BA56" s="88">
        <f t="shared" si="19"/>
        <v>0</v>
      </c>
      <c r="BB56" s="88">
        <f t="shared" si="19"/>
        <v>0</v>
      </c>
      <c r="BC56" s="88">
        <f t="shared" si="19"/>
        <v>0</v>
      </c>
      <c r="BD56" s="88">
        <f t="shared" si="19"/>
        <v>0</v>
      </c>
      <c r="BE56" s="88">
        <f t="shared" si="19"/>
        <v>0</v>
      </c>
      <c r="BF56" s="88">
        <f t="shared" si="19"/>
        <v>0</v>
      </c>
      <c r="BG56" s="88">
        <f t="shared" si="19"/>
        <v>0</v>
      </c>
      <c r="BH56" s="88">
        <f t="shared" si="19"/>
        <v>0</v>
      </c>
      <c r="BI56" s="88">
        <f t="shared" si="19"/>
        <v>0</v>
      </c>
      <c r="BJ56" s="88">
        <f t="shared" si="19"/>
        <v>0</v>
      </c>
      <c r="BK56" s="88">
        <f t="shared" si="19"/>
        <v>0</v>
      </c>
      <c r="BL56" s="88">
        <f t="shared" si="19"/>
        <v>0</v>
      </c>
      <c r="BM56" s="88">
        <f t="shared" si="19"/>
        <v>0</v>
      </c>
      <c r="BN56" s="88">
        <f t="shared" si="19"/>
        <v>0</v>
      </c>
      <c r="BO56" s="88">
        <f t="shared" si="19"/>
        <v>0</v>
      </c>
    </row>
    <row r="57" spans="1:227" s="95" customFormat="1" ht="15.75" x14ac:dyDescent="0.25">
      <c r="A57" s="51"/>
      <c r="B57" s="89"/>
      <c r="C57" s="90" t="s">
        <v>92</v>
      </c>
      <c r="D57" s="151"/>
      <c r="E57" s="91"/>
      <c r="F57" s="91"/>
      <c r="G57" s="91"/>
      <c r="H57" s="91"/>
      <c r="I57" s="91"/>
      <c r="J57" s="92"/>
      <c r="K57" s="92"/>
      <c r="L57" s="92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3">
        <f>AG57+AL57+AQ57+AV57+BA57+BF57+BK57</f>
        <v>0</v>
      </c>
      <c r="AC57" s="93">
        <f>AH57+AM57+AR57+AW57+BB57+BG57+BL57</f>
        <v>0</v>
      </c>
      <c r="AD57" s="93">
        <f>AI57+AN57+AS57+AX57+BC57+BH57+BM57</f>
        <v>0</v>
      </c>
      <c r="AE57" s="93">
        <f>AJ57+AO57+AT57+AY57+BD57+BI57+BN57</f>
        <v>0</v>
      </c>
      <c r="AF57" s="93">
        <f>AK57+AP57+AU57+AZ57+BE57+BJ57+BO57</f>
        <v>0</v>
      </c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</row>
    <row r="58" spans="1:227" s="95" customFormat="1" ht="15.75" x14ac:dyDescent="0.25">
      <c r="A58" s="51"/>
      <c r="B58" s="89"/>
      <c r="C58" s="90" t="s">
        <v>93</v>
      </c>
      <c r="D58" s="151"/>
      <c r="E58" s="91"/>
      <c r="F58" s="91"/>
      <c r="G58" s="91"/>
      <c r="H58" s="91"/>
      <c r="I58" s="91"/>
      <c r="J58" s="92"/>
      <c r="K58" s="92"/>
      <c r="L58" s="92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3">
        <f t="shared" ref="AB58:AF67" si="20">AG58+AL58+AQ58+AV58+BA58+BF58+BK58</f>
        <v>0</v>
      </c>
      <c r="AC58" s="93">
        <f t="shared" si="20"/>
        <v>0</v>
      </c>
      <c r="AD58" s="93">
        <f t="shared" si="20"/>
        <v>0</v>
      </c>
      <c r="AE58" s="93">
        <f t="shared" si="20"/>
        <v>0</v>
      </c>
      <c r="AF58" s="93">
        <f t="shared" si="20"/>
        <v>0</v>
      </c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</row>
    <row r="59" spans="1:227" s="95" customFormat="1" ht="15.75" x14ac:dyDescent="0.25">
      <c r="A59" s="51"/>
      <c r="B59" s="89"/>
      <c r="C59" s="90" t="s">
        <v>94</v>
      </c>
      <c r="D59" s="151"/>
      <c r="E59" s="91"/>
      <c r="F59" s="91"/>
      <c r="G59" s="91"/>
      <c r="H59" s="91"/>
      <c r="I59" s="91"/>
      <c r="J59" s="92"/>
      <c r="K59" s="92"/>
      <c r="L59" s="92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3">
        <f t="shared" si="20"/>
        <v>0</v>
      </c>
      <c r="AC59" s="93">
        <f t="shared" si="20"/>
        <v>0</v>
      </c>
      <c r="AD59" s="93">
        <f t="shared" si="20"/>
        <v>0</v>
      </c>
      <c r="AE59" s="93">
        <f t="shared" si="20"/>
        <v>0</v>
      </c>
      <c r="AF59" s="93">
        <f t="shared" si="20"/>
        <v>0</v>
      </c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</row>
    <row r="60" spans="1:227" s="95" customFormat="1" ht="15.75" x14ac:dyDescent="0.25">
      <c r="A60" s="51"/>
      <c r="B60" s="89"/>
      <c r="C60" s="90" t="s">
        <v>95</v>
      </c>
      <c r="D60" s="151"/>
      <c r="E60" s="91"/>
      <c r="F60" s="91"/>
      <c r="G60" s="91"/>
      <c r="H60" s="91"/>
      <c r="I60" s="91"/>
      <c r="J60" s="92"/>
      <c r="K60" s="92"/>
      <c r="L60" s="92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3">
        <f t="shared" si="20"/>
        <v>0</v>
      </c>
      <c r="AC60" s="93">
        <f t="shared" si="20"/>
        <v>0</v>
      </c>
      <c r="AD60" s="93">
        <f t="shared" si="20"/>
        <v>0</v>
      </c>
      <c r="AE60" s="93">
        <f t="shared" si="20"/>
        <v>0</v>
      </c>
      <c r="AF60" s="93">
        <f t="shared" si="20"/>
        <v>0</v>
      </c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</row>
    <row r="61" spans="1:227" s="95" customFormat="1" ht="15.75" x14ac:dyDescent="0.25">
      <c r="A61" s="51"/>
      <c r="B61" s="89"/>
      <c r="C61" s="90" t="s">
        <v>96</v>
      </c>
      <c r="D61" s="151"/>
      <c r="E61" s="91"/>
      <c r="F61" s="91"/>
      <c r="G61" s="91"/>
      <c r="H61" s="91"/>
      <c r="I61" s="91"/>
      <c r="J61" s="92"/>
      <c r="K61" s="92"/>
      <c r="L61" s="92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3">
        <f t="shared" si="20"/>
        <v>0</v>
      </c>
      <c r="AC61" s="93">
        <f t="shared" si="20"/>
        <v>0</v>
      </c>
      <c r="AD61" s="93">
        <f t="shared" si="20"/>
        <v>0</v>
      </c>
      <c r="AE61" s="93">
        <f t="shared" si="20"/>
        <v>0</v>
      </c>
      <c r="AF61" s="93">
        <f t="shared" si="20"/>
        <v>0</v>
      </c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</row>
    <row r="62" spans="1:227" s="95" customFormat="1" ht="15.75" x14ac:dyDescent="0.25">
      <c r="A62" s="51"/>
      <c r="B62" s="89"/>
      <c r="C62" s="90" t="s">
        <v>97</v>
      </c>
      <c r="D62" s="151"/>
      <c r="E62" s="91"/>
      <c r="F62" s="91"/>
      <c r="G62" s="91"/>
      <c r="H62" s="91"/>
      <c r="I62" s="91"/>
      <c r="J62" s="92"/>
      <c r="K62" s="92"/>
      <c r="L62" s="92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3">
        <f t="shared" si="20"/>
        <v>0</v>
      </c>
      <c r="AC62" s="93">
        <f t="shared" si="20"/>
        <v>0</v>
      </c>
      <c r="AD62" s="93">
        <f t="shared" si="20"/>
        <v>0</v>
      </c>
      <c r="AE62" s="93">
        <f t="shared" si="20"/>
        <v>0</v>
      </c>
      <c r="AF62" s="93">
        <f t="shared" si="20"/>
        <v>0</v>
      </c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</row>
    <row r="63" spans="1:227" s="95" customFormat="1" ht="15.75" x14ac:dyDescent="0.25">
      <c r="A63" s="51"/>
      <c r="B63" s="89"/>
      <c r="C63" s="90" t="s">
        <v>98</v>
      </c>
      <c r="D63" s="151"/>
      <c r="E63" s="91"/>
      <c r="F63" s="91"/>
      <c r="G63" s="91"/>
      <c r="H63" s="91"/>
      <c r="I63" s="91"/>
      <c r="J63" s="92"/>
      <c r="K63" s="92"/>
      <c r="L63" s="92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3">
        <f t="shared" si="20"/>
        <v>0</v>
      </c>
      <c r="AC63" s="93">
        <f t="shared" si="20"/>
        <v>0</v>
      </c>
      <c r="AD63" s="93">
        <f t="shared" si="20"/>
        <v>0</v>
      </c>
      <c r="AE63" s="93">
        <f t="shared" si="20"/>
        <v>0</v>
      </c>
      <c r="AF63" s="93">
        <f t="shared" si="20"/>
        <v>0</v>
      </c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</row>
    <row r="64" spans="1:227" s="95" customFormat="1" ht="15.75" x14ac:dyDescent="0.25">
      <c r="A64" s="51"/>
      <c r="B64" s="89"/>
      <c r="C64" s="90" t="s">
        <v>99</v>
      </c>
      <c r="D64" s="151"/>
      <c r="E64" s="91"/>
      <c r="F64" s="91"/>
      <c r="G64" s="91"/>
      <c r="H64" s="91"/>
      <c r="I64" s="91"/>
      <c r="J64" s="92"/>
      <c r="K64" s="92"/>
      <c r="L64" s="92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3">
        <f t="shared" si="20"/>
        <v>0</v>
      </c>
      <c r="AC64" s="93">
        <f t="shared" si="20"/>
        <v>0</v>
      </c>
      <c r="AD64" s="93">
        <f t="shared" si="20"/>
        <v>0</v>
      </c>
      <c r="AE64" s="93">
        <f t="shared" si="20"/>
        <v>0</v>
      </c>
      <c r="AF64" s="93">
        <f t="shared" si="20"/>
        <v>0</v>
      </c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</row>
    <row r="65" spans="1:67" s="95" customFormat="1" ht="15.75" x14ac:dyDescent="0.25">
      <c r="A65" s="51"/>
      <c r="B65" s="89"/>
      <c r="C65" s="90" t="s">
        <v>100</v>
      </c>
      <c r="D65" s="151"/>
      <c r="E65" s="91"/>
      <c r="F65" s="91"/>
      <c r="G65" s="91"/>
      <c r="H65" s="91"/>
      <c r="I65" s="91"/>
      <c r="J65" s="92"/>
      <c r="K65" s="92"/>
      <c r="L65" s="92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3">
        <f t="shared" si="20"/>
        <v>0</v>
      </c>
      <c r="AC65" s="93">
        <f t="shared" si="20"/>
        <v>0</v>
      </c>
      <c r="AD65" s="93">
        <f t="shared" si="20"/>
        <v>0</v>
      </c>
      <c r="AE65" s="93">
        <f t="shared" si="20"/>
        <v>0</v>
      </c>
      <c r="AF65" s="93">
        <f t="shared" si="20"/>
        <v>0</v>
      </c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</row>
    <row r="66" spans="1:67" s="95" customFormat="1" ht="15.75" x14ac:dyDescent="0.25">
      <c r="A66" s="51"/>
      <c r="B66" s="89"/>
      <c r="C66" s="90" t="s">
        <v>101</v>
      </c>
      <c r="D66" s="151"/>
      <c r="E66" s="91"/>
      <c r="F66" s="91"/>
      <c r="G66" s="91"/>
      <c r="H66" s="91"/>
      <c r="I66" s="91"/>
      <c r="J66" s="92"/>
      <c r="K66" s="92"/>
      <c r="L66" s="92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3">
        <f t="shared" si="20"/>
        <v>0</v>
      </c>
      <c r="AC66" s="93">
        <f t="shared" si="20"/>
        <v>0</v>
      </c>
      <c r="AD66" s="93">
        <f t="shared" si="20"/>
        <v>0</v>
      </c>
      <c r="AE66" s="93">
        <f t="shared" si="20"/>
        <v>0</v>
      </c>
      <c r="AF66" s="93">
        <f t="shared" si="20"/>
        <v>0</v>
      </c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</row>
    <row r="67" spans="1:67" s="95" customFormat="1" ht="15.75" x14ac:dyDescent="0.25">
      <c r="A67" s="51"/>
      <c r="B67" s="89"/>
      <c r="C67" s="90" t="s">
        <v>102</v>
      </c>
      <c r="D67" s="151"/>
      <c r="E67" s="91"/>
      <c r="F67" s="91"/>
      <c r="G67" s="91"/>
      <c r="H67" s="91"/>
      <c r="I67" s="91"/>
      <c r="J67" s="92"/>
      <c r="K67" s="92"/>
      <c r="L67" s="92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3">
        <f t="shared" si="20"/>
        <v>0</v>
      </c>
      <c r="AC67" s="93">
        <f t="shared" si="20"/>
        <v>0</v>
      </c>
      <c r="AD67" s="93">
        <f t="shared" si="20"/>
        <v>0</v>
      </c>
      <c r="AE67" s="93">
        <f t="shared" si="20"/>
        <v>0</v>
      </c>
      <c r="AF67" s="93">
        <f t="shared" si="20"/>
        <v>0</v>
      </c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</row>
    <row r="68" spans="1:67" s="44" customFormat="1" ht="68.25" customHeight="1" x14ac:dyDescent="0.25">
      <c r="A68" s="51"/>
      <c r="B68" s="86"/>
      <c r="C68" s="87" t="s">
        <v>103</v>
      </c>
      <c r="D68" s="151"/>
      <c r="E68" s="40">
        <f>SUM(E69:E80)</f>
        <v>0</v>
      </c>
      <c r="F68" s="40">
        <f t="shared" ref="F68:BO68" si="21">SUM(F69:F80)</f>
        <v>0</v>
      </c>
      <c r="G68" s="40">
        <f t="shared" si="21"/>
        <v>0</v>
      </c>
      <c r="H68" s="40">
        <f t="shared" si="21"/>
        <v>0</v>
      </c>
      <c r="I68" s="40">
        <f t="shared" si="21"/>
        <v>0</v>
      </c>
      <c r="J68" s="41">
        <f t="shared" si="21"/>
        <v>322579.34999999998</v>
      </c>
      <c r="K68" s="41">
        <f t="shared" si="21"/>
        <v>14650</v>
      </c>
      <c r="L68" s="41">
        <f t="shared" si="21"/>
        <v>0</v>
      </c>
      <c r="M68" s="40">
        <f t="shared" si="21"/>
        <v>0</v>
      </c>
      <c r="N68" s="40">
        <f t="shared" si="21"/>
        <v>0</v>
      </c>
      <c r="O68" s="40">
        <f t="shared" si="21"/>
        <v>0</v>
      </c>
      <c r="P68" s="40">
        <f t="shared" si="21"/>
        <v>0</v>
      </c>
      <c r="Q68" s="40">
        <f t="shared" si="21"/>
        <v>0</v>
      </c>
      <c r="R68" s="40">
        <f t="shared" si="21"/>
        <v>325400</v>
      </c>
      <c r="S68" s="40">
        <f>SUM(S69:S80)</f>
        <v>301870.2</v>
      </c>
      <c r="T68" s="40">
        <f t="shared" si="21"/>
        <v>0</v>
      </c>
      <c r="U68" s="40">
        <f t="shared" si="21"/>
        <v>301870.2</v>
      </c>
      <c r="V68" s="40">
        <f t="shared" si="21"/>
        <v>301870.2</v>
      </c>
      <c r="W68" s="40">
        <f t="shared" si="21"/>
        <v>40000</v>
      </c>
      <c r="X68" s="40">
        <f>SUM(X69:X80)</f>
        <v>113970.16</v>
      </c>
      <c r="Y68" s="40">
        <f t="shared" si="21"/>
        <v>0</v>
      </c>
      <c r="Z68" s="40">
        <f t="shared" si="21"/>
        <v>113970.16</v>
      </c>
      <c r="AA68" s="40">
        <f t="shared" si="21"/>
        <v>113970.16</v>
      </c>
      <c r="AB68" s="40">
        <f t="shared" si="21"/>
        <v>0</v>
      </c>
      <c r="AC68" s="40">
        <f t="shared" si="21"/>
        <v>0</v>
      </c>
      <c r="AD68" s="40">
        <f t="shared" si="21"/>
        <v>0</v>
      </c>
      <c r="AE68" s="40">
        <f t="shared" si="21"/>
        <v>0</v>
      </c>
      <c r="AF68" s="40">
        <f t="shared" si="21"/>
        <v>0</v>
      </c>
      <c r="AG68" s="88">
        <f t="shared" si="21"/>
        <v>0</v>
      </c>
      <c r="AH68" s="88">
        <f>SUM(AH69:AH80)</f>
        <v>0</v>
      </c>
      <c r="AI68" s="88">
        <f t="shared" si="21"/>
        <v>0</v>
      </c>
      <c r="AJ68" s="88">
        <f t="shared" si="21"/>
        <v>0</v>
      </c>
      <c r="AK68" s="88">
        <f t="shared" si="21"/>
        <v>0</v>
      </c>
      <c r="AL68" s="88">
        <f t="shared" si="21"/>
        <v>0</v>
      </c>
      <c r="AM68" s="88">
        <f>SUM(AM69:AM80)</f>
        <v>0</v>
      </c>
      <c r="AN68" s="88">
        <f t="shared" si="21"/>
        <v>0</v>
      </c>
      <c r="AO68" s="88">
        <f t="shared" si="21"/>
        <v>0</v>
      </c>
      <c r="AP68" s="88">
        <f t="shared" si="21"/>
        <v>0</v>
      </c>
      <c r="AQ68" s="88">
        <f t="shared" si="21"/>
        <v>0</v>
      </c>
      <c r="AR68" s="88">
        <f>SUM(AR69:AR80)</f>
        <v>0</v>
      </c>
      <c r="AS68" s="88">
        <f t="shared" si="21"/>
        <v>0</v>
      </c>
      <c r="AT68" s="88">
        <f t="shared" si="21"/>
        <v>0</v>
      </c>
      <c r="AU68" s="88">
        <f t="shared" si="21"/>
        <v>0</v>
      </c>
      <c r="AV68" s="88">
        <f t="shared" si="21"/>
        <v>0</v>
      </c>
      <c r="AW68" s="88">
        <f t="shared" si="21"/>
        <v>0</v>
      </c>
      <c r="AX68" s="88">
        <f t="shared" si="21"/>
        <v>0</v>
      </c>
      <c r="AY68" s="88">
        <f t="shared" si="21"/>
        <v>0</v>
      </c>
      <c r="AZ68" s="88">
        <f t="shared" si="21"/>
        <v>0</v>
      </c>
      <c r="BA68" s="88">
        <f t="shared" si="21"/>
        <v>0</v>
      </c>
      <c r="BB68" s="88">
        <f t="shared" si="21"/>
        <v>0</v>
      </c>
      <c r="BC68" s="88">
        <f t="shared" si="21"/>
        <v>0</v>
      </c>
      <c r="BD68" s="88">
        <f t="shared" si="21"/>
        <v>0</v>
      </c>
      <c r="BE68" s="88">
        <f t="shared" si="21"/>
        <v>0</v>
      </c>
      <c r="BF68" s="88">
        <f t="shared" si="21"/>
        <v>0</v>
      </c>
      <c r="BG68" s="88">
        <f t="shared" si="21"/>
        <v>0</v>
      </c>
      <c r="BH68" s="88">
        <f t="shared" si="21"/>
        <v>0</v>
      </c>
      <c r="BI68" s="88">
        <f t="shared" si="21"/>
        <v>0</v>
      </c>
      <c r="BJ68" s="88">
        <f t="shared" si="21"/>
        <v>0</v>
      </c>
      <c r="BK68" s="88">
        <f t="shared" si="21"/>
        <v>0</v>
      </c>
      <c r="BL68" s="88">
        <f t="shared" si="21"/>
        <v>0</v>
      </c>
      <c r="BM68" s="88">
        <f t="shared" si="21"/>
        <v>0</v>
      </c>
      <c r="BN68" s="88">
        <f t="shared" si="21"/>
        <v>0</v>
      </c>
      <c r="BO68" s="88">
        <f t="shared" si="21"/>
        <v>0</v>
      </c>
    </row>
    <row r="69" spans="1:67" s="95" customFormat="1" ht="15.75" x14ac:dyDescent="0.25">
      <c r="A69" s="51"/>
      <c r="B69" s="89"/>
      <c r="C69" s="90" t="s">
        <v>104</v>
      </c>
      <c r="D69" s="151"/>
      <c r="E69" s="91"/>
      <c r="F69" s="91"/>
      <c r="G69" s="91"/>
      <c r="H69" s="91"/>
      <c r="I69" s="91"/>
      <c r="J69" s="92">
        <v>92189</v>
      </c>
      <c r="K69" s="92"/>
      <c r="L69" s="92"/>
      <c r="M69" s="91"/>
      <c r="N69" s="91"/>
      <c r="O69" s="91"/>
      <c r="P69" s="91"/>
      <c r="Q69" s="91"/>
      <c r="R69" s="91">
        <v>85400</v>
      </c>
      <c r="S69" s="91">
        <v>85394.4</v>
      </c>
      <c r="T69" s="91"/>
      <c r="U69" s="91">
        <v>85394.4</v>
      </c>
      <c r="V69" s="40">
        <v>85394.4</v>
      </c>
      <c r="W69" s="91"/>
      <c r="X69" s="91"/>
      <c r="Y69" s="91"/>
      <c r="Z69" s="91"/>
      <c r="AA69" s="91"/>
      <c r="AB69" s="93">
        <f>AG69+AL69+AQ69+AV69+BA69+BF69+BK69</f>
        <v>0</v>
      </c>
      <c r="AC69" s="93">
        <f>AH69+AM69+AR69+AW69+BB69+BG69+BL69</f>
        <v>0</v>
      </c>
      <c r="AD69" s="93">
        <f>AI69+AN69+AS69+AX69+BC69+BH69+BM69</f>
        <v>0</v>
      </c>
      <c r="AE69" s="93">
        <f>AJ69+AO69+AT69+AY69+BD69+BI69+BN69</f>
        <v>0</v>
      </c>
      <c r="AF69" s="93">
        <f>AK69+AP69+AU69+AZ69+BE69+BJ69+BO69</f>
        <v>0</v>
      </c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</row>
    <row r="70" spans="1:67" s="95" customFormat="1" ht="15.75" x14ac:dyDescent="0.25">
      <c r="A70" s="51"/>
      <c r="B70" s="89"/>
      <c r="C70" s="90" t="s">
        <v>105</v>
      </c>
      <c r="D70" s="151"/>
      <c r="E70" s="91"/>
      <c r="F70" s="91"/>
      <c r="G70" s="91"/>
      <c r="H70" s="91"/>
      <c r="I70" s="91"/>
      <c r="J70" s="92">
        <v>7786.58</v>
      </c>
      <c r="K70" s="92"/>
      <c r="L70" s="92"/>
      <c r="M70" s="91"/>
      <c r="N70" s="91"/>
      <c r="O70" s="91"/>
      <c r="P70" s="91"/>
      <c r="Q70" s="91"/>
      <c r="R70" s="91">
        <v>11400</v>
      </c>
      <c r="S70" s="91">
        <v>7672.32</v>
      </c>
      <c r="T70" s="91"/>
      <c r="U70" s="91">
        <v>7672.32</v>
      </c>
      <c r="V70" s="40">
        <v>7672.32</v>
      </c>
      <c r="W70" s="91"/>
      <c r="X70" s="91"/>
      <c r="Y70" s="91"/>
      <c r="Z70" s="91"/>
      <c r="AA70" s="91"/>
      <c r="AB70" s="93">
        <f t="shared" ref="AB70:AF83" si="22">AG70+AL70+AQ70+AV70+BA70+BF70+BK70</f>
        <v>0</v>
      </c>
      <c r="AC70" s="93">
        <f t="shared" si="22"/>
        <v>0</v>
      </c>
      <c r="AD70" s="93">
        <f t="shared" si="22"/>
        <v>0</v>
      </c>
      <c r="AE70" s="93">
        <f t="shared" si="22"/>
        <v>0</v>
      </c>
      <c r="AF70" s="93">
        <f t="shared" si="22"/>
        <v>0</v>
      </c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</row>
    <row r="71" spans="1:67" s="95" customFormat="1" ht="15.75" x14ac:dyDescent="0.25">
      <c r="A71" s="51"/>
      <c r="B71" s="89"/>
      <c r="C71" s="90" t="s">
        <v>106</v>
      </c>
      <c r="D71" s="151"/>
      <c r="E71" s="91"/>
      <c r="F71" s="91"/>
      <c r="G71" s="91"/>
      <c r="H71" s="91"/>
      <c r="I71" s="91"/>
      <c r="J71" s="92">
        <v>24600</v>
      </c>
      <c r="K71" s="92"/>
      <c r="L71" s="92"/>
      <c r="M71" s="91"/>
      <c r="N71" s="91"/>
      <c r="O71" s="91"/>
      <c r="P71" s="91"/>
      <c r="Q71" s="91"/>
      <c r="R71" s="91">
        <v>22800</v>
      </c>
      <c r="S71" s="91">
        <v>22800</v>
      </c>
      <c r="T71" s="91"/>
      <c r="U71" s="91">
        <v>22800</v>
      </c>
      <c r="V71" s="40">
        <v>22800</v>
      </c>
      <c r="W71" s="91"/>
      <c r="X71" s="91"/>
      <c r="Y71" s="91"/>
      <c r="Z71" s="91"/>
      <c r="AA71" s="91"/>
      <c r="AB71" s="93">
        <f t="shared" si="22"/>
        <v>0</v>
      </c>
      <c r="AC71" s="93">
        <f t="shared" si="22"/>
        <v>0</v>
      </c>
      <c r="AD71" s="93">
        <f t="shared" si="22"/>
        <v>0</v>
      </c>
      <c r="AE71" s="93">
        <f t="shared" si="22"/>
        <v>0</v>
      </c>
      <c r="AF71" s="93">
        <f t="shared" si="22"/>
        <v>0</v>
      </c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</row>
    <row r="72" spans="1:67" s="95" customFormat="1" ht="15.75" x14ac:dyDescent="0.25">
      <c r="A72" s="51"/>
      <c r="B72" s="89"/>
      <c r="C72" s="90" t="s">
        <v>107</v>
      </c>
      <c r="D72" s="151"/>
      <c r="E72" s="91"/>
      <c r="F72" s="91"/>
      <c r="G72" s="91"/>
      <c r="H72" s="91"/>
      <c r="I72" s="91"/>
      <c r="J72" s="92">
        <v>156003.76999999999</v>
      </c>
      <c r="K72" s="92"/>
      <c r="L72" s="92"/>
      <c r="M72" s="91"/>
      <c r="N72" s="91"/>
      <c r="O72" s="91"/>
      <c r="P72" s="91"/>
      <c r="Q72" s="91"/>
      <c r="R72" s="91">
        <v>163800</v>
      </c>
      <c r="S72" s="91">
        <v>144003.48000000001</v>
      </c>
      <c r="T72" s="91"/>
      <c r="U72" s="91">
        <v>144003.48000000001</v>
      </c>
      <c r="V72" s="40">
        <v>144003.48000000001</v>
      </c>
      <c r="W72" s="91"/>
      <c r="X72" s="91"/>
      <c r="Y72" s="91"/>
      <c r="Z72" s="91"/>
      <c r="AA72" s="91"/>
      <c r="AB72" s="93">
        <f t="shared" si="22"/>
        <v>0</v>
      </c>
      <c r="AC72" s="93">
        <f t="shared" si="22"/>
        <v>0</v>
      </c>
      <c r="AD72" s="93">
        <f t="shared" si="22"/>
        <v>0</v>
      </c>
      <c r="AE72" s="93">
        <f t="shared" si="22"/>
        <v>0</v>
      </c>
      <c r="AF72" s="93">
        <f t="shared" si="22"/>
        <v>0</v>
      </c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</row>
    <row r="73" spans="1:67" s="95" customFormat="1" ht="15.75" x14ac:dyDescent="0.25">
      <c r="A73" s="51"/>
      <c r="B73" s="89"/>
      <c r="C73" s="90" t="s">
        <v>108</v>
      </c>
      <c r="D73" s="151"/>
      <c r="E73" s="91"/>
      <c r="F73" s="91"/>
      <c r="G73" s="91"/>
      <c r="H73" s="91"/>
      <c r="I73" s="91"/>
      <c r="J73" s="92"/>
      <c r="K73" s="92">
        <v>14650</v>
      </c>
      <c r="L73" s="92"/>
      <c r="M73" s="91"/>
      <c r="N73" s="91"/>
      <c r="O73" s="91"/>
      <c r="P73" s="91"/>
      <c r="Q73" s="91"/>
      <c r="R73" s="91"/>
      <c r="S73" s="91"/>
      <c r="T73" s="91"/>
      <c r="U73" s="91"/>
      <c r="V73" s="40"/>
      <c r="W73" s="91">
        <v>40000</v>
      </c>
      <c r="X73" s="91">
        <v>113970.16</v>
      </c>
      <c r="Y73" s="91"/>
      <c r="Z73" s="91">
        <v>113970.16</v>
      </c>
      <c r="AA73" s="91">
        <v>113970.16</v>
      </c>
      <c r="AB73" s="93">
        <f t="shared" si="22"/>
        <v>0</v>
      </c>
      <c r="AC73" s="93">
        <f t="shared" si="22"/>
        <v>0</v>
      </c>
      <c r="AD73" s="93">
        <f t="shared" si="22"/>
        <v>0</v>
      </c>
      <c r="AE73" s="93">
        <f t="shared" si="22"/>
        <v>0</v>
      </c>
      <c r="AF73" s="93">
        <f t="shared" si="22"/>
        <v>0</v>
      </c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</row>
    <row r="74" spans="1:67" s="95" customFormat="1" ht="15.75" x14ac:dyDescent="0.25">
      <c r="A74" s="51"/>
      <c r="B74" s="89"/>
      <c r="C74" s="90" t="s">
        <v>109</v>
      </c>
      <c r="D74" s="151"/>
      <c r="E74" s="91"/>
      <c r="F74" s="91"/>
      <c r="G74" s="91"/>
      <c r="H74" s="91"/>
      <c r="I74" s="91"/>
      <c r="J74" s="92"/>
      <c r="K74" s="92"/>
      <c r="L74" s="92"/>
      <c r="M74" s="91"/>
      <c r="N74" s="91"/>
      <c r="O74" s="91"/>
      <c r="P74" s="91"/>
      <c r="Q74" s="91"/>
      <c r="R74" s="91"/>
      <c r="S74" s="91"/>
      <c r="T74" s="91"/>
      <c r="U74" s="91"/>
      <c r="V74" s="40"/>
      <c r="W74" s="91"/>
      <c r="X74" s="91"/>
      <c r="Y74" s="91"/>
      <c r="Z74" s="91"/>
      <c r="AA74" s="91"/>
      <c r="AB74" s="93">
        <f t="shared" si="22"/>
        <v>0</v>
      </c>
      <c r="AC74" s="93">
        <f t="shared" si="22"/>
        <v>0</v>
      </c>
      <c r="AD74" s="93">
        <f t="shared" si="22"/>
        <v>0</v>
      </c>
      <c r="AE74" s="93">
        <f t="shared" si="22"/>
        <v>0</v>
      </c>
      <c r="AF74" s="93">
        <f t="shared" si="22"/>
        <v>0</v>
      </c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</row>
    <row r="75" spans="1:67" s="95" customFormat="1" ht="15.75" x14ac:dyDescent="0.25">
      <c r="A75" s="51"/>
      <c r="B75" s="89"/>
      <c r="C75" s="90" t="s">
        <v>110</v>
      </c>
      <c r="D75" s="151"/>
      <c r="E75" s="91"/>
      <c r="F75" s="91"/>
      <c r="G75" s="91"/>
      <c r="H75" s="91"/>
      <c r="I75" s="91"/>
      <c r="J75" s="92"/>
      <c r="K75" s="92"/>
      <c r="L75" s="92"/>
      <c r="M75" s="91"/>
      <c r="N75" s="91"/>
      <c r="O75" s="91"/>
      <c r="P75" s="91"/>
      <c r="Q75" s="91"/>
      <c r="R75" s="91"/>
      <c r="S75" s="91"/>
      <c r="T75" s="91"/>
      <c r="U75" s="91"/>
      <c r="V75" s="40"/>
      <c r="W75" s="91"/>
      <c r="X75" s="91"/>
      <c r="Y75" s="91"/>
      <c r="Z75" s="91"/>
      <c r="AA75" s="91"/>
      <c r="AB75" s="93">
        <f t="shared" si="22"/>
        <v>0</v>
      </c>
      <c r="AC75" s="93">
        <f t="shared" si="22"/>
        <v>0</v>
      </c>
      <c r="AD75" s="93">
        <f t="shared" si="22"/>
        <v>0</v>
      </c>
      <c r="AE75" s="93">
        <f t="shared" si="22"/>
        <v>0</v>
      </c>
      <c r="AF75" s="93">
        <f t="shared" si="22"/>
        <v>0</v>
      </c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</row>
    <row r="76" spans="1:67" s="95" customFormat="1" ht="15.75" x14ac:dyDescent="0.25">
      <c r="A76" s="51"/>
      <c r="B76" s="89"/>
      <c r="C76" s="90" t="s">
        <v>111</v>
      </c>
      <c r="D76" s="151"/>
      <c r="E76" s="91"/>
      <c r="F76" s="91"/>
      <c r="G76" s="91"/>
      <c r="H76" s="91"/>
      <c r="I76" s="91"/>
      <c r="J76" s="92">
        <v>42000</v>
      </c>
      <c r="K76" s="92"/>
      <c r="L76" s="92"/>
      <c r="M76" s="91"/>
      <c r="N76" s="91"/>
      <c r="O76" s="91"/>
      <c r="P76" s="91"/>
      <c r="Q76" s="91"/>
      <c r="R76" s="91">
        <v>42000</v>
      </c>
      <c r="S76" s="91">
        <v>42000</v>
      </c>
      <c r="T76" s="91"/>
      <c r="U76" s="91">
        <v>42000</v>
      </c>
      <c r="V76" s="40">
        <v>42000</v>
      </c>
      <c r="W76" s="91"/>
      <c r="X76" s="91"/>
      <c r="Y76" s="91"/>
      <c r="Z76" s="91"/>
      <c r="AA76" s="91"/>
      <c r="AB76" s="93">
        <f t="shared" si="22"/>
        <v>0</v>
      </c>
      <c r="AC76" s="93">
        <f t="shared" si="22"/>
        <v>0</v>
      </c>
      <c r="AD76" s="93">
        <f t="shared" si="22"/>
        <v>0</v>
      </c>
      <c r="AE76" s="93">
        <f t="shared" si="22"/>
        <v>0</v>
      </c>
      <c r="AF76" s="93">
        <f t="shared" si="22"/>
        <v>0</v>
      </c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</row>
    <row r="77" spans="1:67" s="95" customFormat="1" ht="15.75" x14ac:dyDescent="0.25">
      <c r="A77" s="51"/>
      <c r="B77" s="89"/>
      <c r="C77" s="90" t="s">
        <v>112</v>
      </c>
      <c r="D77" s="151"/>
      <c r="E77" s="91"/>
      <c r="F77" s="91"/>
      <c r="G77" s="91"/>
      <c r="H77" s="91"/>
      <c r="I77" s="91"/>
      <c r="J77" s="92"/>
      <c r="K77" s="92"/>
      <c r="L77" s="92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3">
        <f t="shared" si="22"/>
        <v>0</v>
      </c>
      <c r="AC77" s="93">
        <f t="shared" si="22"/>
        <v>0</v>
      </c>
      <c r="AD77" s="93">
        <f t="shared" si="22"/>
        <v>0</v>
      </c>
      <c r="AE77" s="93">
        <f t="shared" si="22"/>
        <v>0</v>
      </c>
      <c r="AF77" s="93">
        <f t="shared" si="22"/>
        <v>0</v>
      </c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</row>
    <row r="78" spans="1:67" s="95" customFormat="1" ht="15.75" x14ac:dyDescent="0.25">
      <c r="A78" s="51"/>
      <c r="B78" s="89"/>
      <c r="C78" s="90" t="s">
        <v>113</v>
      </c>
      <c r="D78" s="151"/>
      <c r="E78" s="91"/>
      <c r="F78" s="91"/>
      <c r="G78" s="91"/>
      <c r="H78" s="91"/>
      <c r="I78" s="91"/>
      <c r="J78" s="92"/>
      <c r="K78" s="92"/>
      <c r="L78" s="92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3">
        <f t="shared" si="22"/>
        <v>0</v>
      </c>
      <c r="AC78" s="93">
        <f t="shared" si="22"/>
        <v>0</v>
      </c>
      <c r="AD78" s="93">
        <f t="shared" si="22"/>
        <v>0</v>
      </c>
      <c r="AE78" s="93">
        <f t="shared" si="22"/>
        <v>0</v>
      </c>
      <c r="AF78" s="93">
        <f t="shared" si="22"/>
        <v>0</v>
      </c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</row>
    <row r="79" spans="1:67" s="95" customFormat="1" ht="15.75" x14ac:dyDescent="0.25">
      <c r="A79" s="51"/>
      <c r="B79" s="89"/>
      <c r="C79" s="90" t="s">
        <v>114</v>
      </c>
      <c r="D79" s="151"/>
      <c r="E79" s="91"/>
      <c r="F79" s="91"/>
      <c r="G79" s="91"/>
      <c r="H79" s="91"/>
      <c r="I79" s="91"/>
      <c r="J79" s="92"/>
      <c r="K79" s="92"/>
      <c r="L79" s="92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3">
        <f t="shared" si="22"/>
        <v>0</v>
      </c>
      <c r="AC79" s="93">
        <f t="shared" si="22"/>
        <v>0</v>
      </c>
      <c r="AD79" s="93">
        <f t="shared" si="22"/>
        <v>0</v>
      </c>
      <c r="AE79" s="93">
        <f t="shared" si="22"/>
        <v>0</v>
      </c>
      <c r="AF79" s="93">
        <f t="shared" si="22"/>
        <v>0</v>
      </c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</row>
    <row r="80" spans="1:67" s="95" customFormat="1" ht="15.75" x14ac:dyDescent="0.25">
      <c r="A80" s="51"/>
      <c r="B80" s="89"/>
      <c r="C80" s="90" t="s">
        <v>102</v>
      </c>
      <c r="D80" s="151"/>
      <c r="E80" s="91"/>
      <c r="F80" s="91"/>
      <c r="G80" s="91"/>
      <c r="H80" s="91"/>
      <c r="I80" s="91"/>
      <c r="J80" s="92"/>
      <c r="K80" s="92"/>
      <c r="L80" s="92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3">
        <f t="shared" si="22"/>
        <v>0</v>
      </c>
      <c r="AC80" s="93">
        <f t="shared" si="22"/>
        <v>0</v>
      </c>
      <c r="AD80" s="93">
        <f t="shared" si="22"/>
        <v>0</v>
      </c>
      <c r="AE80" s="93">
        <f t="shared" si="22"/>
        <v>0</v>
      </c>
      <c r="AF80" s="93">
        <f t="shared" si="22"/>
        <v>0</v>
      </c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</row>
    <row r="81" spans="1:67" s="44" customFormat="1" ht="49.5" customHeight="1" x14ac:dyDescent="0.25">
      <c r="A81" s="51"/>
      <c r="B81" s="86"/>
      <c r="C81" s="87" t="s">
        <v>115</v>
      </c>
      <c r="D81" s="151"/>
      <c r="E81" s="40"/>
      <c r="F81" s="40"/>
      <c r="G81" s="40"/>
      <c r="H81" s="40"/>
      <c r="I81" s="40"/>
      <c r="J81" s="41"/>
      <c r="K81" s="41"/>
      <c r="L81" s="41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2">
        <f t="shared" si="22"/>
        <v>0</v>
      </c>
      <c r="AC81" s="42">
        <f t="shared" si="22"/>
        <v>0</v>
      </c>
      <c r="AD81" s="42">
        <f t="shared" si="22"/>
        <v>0</v>
      </c>
      <c r="AE81" s="42">
        <f t="shared" si="22"/>
        <v>0</v>
      </c>
      <c r="AF81" s="42">
        <f t="shared" si="22"/>
        <v>0</v>
      </c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</row>
    <row r="82" spans="1:67" s="44" customFormat="1" ht="86.25" customHeight="1" x14ac:dyDescent="0.25">
      <c r="A82" s="51"/>
      <c r="B82" s="86"/>
      <c r="C82" s="87" t="s">
        <v>116</v>
      </c>
      <c r="D82" s="151"/>
      <c r="E82" s="40"/>
      <c r="F82" s="40"/>
      <c r="G82" s="40"/>
      <c r="H82" s="40"/>
      <c r="I82" s="40"/>
      <c r="J82" s="41"/>
      <c r="K82" s="41"/>
      <c r="L82" s="41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2">
        <f t="shared" si="22"/>
        <v>0</v>
      </c>
      <c r="AC82" s="42">
        <f t="shared" si="22"/>
        <v>0</v>
      </c>
      <c r="AD82" s="42">
        <f t="shared" si="22"/>
        <v>0</v>
      </c>
      <c r="AE82" s="42">
        <f t="shared" si="22"/>
        <v>0</v>
      </c>
      <c r="AF82" s="42">
        <f t="shared" si="22"/>
        <v>0</v>
      </c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</row>
    <row r="83" spans="1:67" s="44" customFormat="1" ht="15.75" x14ac:dyDescent="0.25">
      <c r="A83" s="51"/>
      <c r="B83" s="86"/>
      <c r="C83" s="87" t="s">
        <v>54</v>
      </c>
      <c r="D83" s="151"/>
      <c r="E83" s="40"/>
      <c r="F83" s="40"/>
      <c r="G83" s="40"/>
      <c r="H83" s="40"/>
      <c r="I83" s="40"/>
      <c r="J83" s="41"/>
      <c r="K83" s="41"/>
      <c r="L83" s="41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2">
        <f t="shared" si="22"/>
        <v>0</v>
      </c>
      <c r="AC83" s="42">
        <f t="shared" si="22"/>
        <v>0</v>
      </c>
      <c r="AD83" s="42">
        <f t="shared" si="22"/>
        <v>0</v>
      </c>
      <c r="AE83" s="42">
        <f t="shared" si="22"/>
        <v>0</v>
      </c>
      <c r="AF83" s="42">
        <f t="shared" si="22"/>
        <v>0</v>
      </c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</row>
    <row r="84" spans="1:67" s="96" customFormat="1" ht="30" customHeight="1" x14ac:dyDescent="0.25">
      <c r="A84" s="36"/>
      <c r="B84" s="81" t="s">
        <v>117</v>
      </c>
      <c r="C84" s="82" t="s">
        <v>118</v>
      </c>
      <c r="D84" s="151"/>
      <c r="E84" s="83">
        <f>SUM(E85:E89)</f>
        <v>0</v>
      </c>
      <c r="F84" s="83">
        <f t="shared" ref="F84:BO84" si="23">SUM(F85:F89)</f>
        <v>0</v>
      </c>
      <c r="G84" s="83">
        <f t="shared" si="23"/>
        <v>0</v>
      </c>
      <c r="H84" s="83">
        <f t="shared" si="23"/>
        <v>0</v>
      </c>
      <c r="I84" s="83">
        <f t="shared" si="23"/>
        <v>0</v>
      </c>
      <c r="J84" s="84">
        <f t="shared" si="23"/>
        <v>128625.16</v>
      </c>
      <c r="K84" s="84">
        <f t="shared" si="23"/>
        <v>0</v>
      </c>
      <c r="L84" s="84">
        <f t="shared" si="23"/>
        <v>0</v>
      </c>
      <c r="M84" s="83">
        <f t="shared" si="23"/>
        <v>0</v>
      </c>
      <c r="N84" s="83">
        <f t="shared" si="23"/>
        <v>0</v>
      </c>
      <c r="O84" s="83">
        <f t="shared" si="23"/>
        <v>0</v>
      </c>
      <c r="P84" s="83">
        <f t="shared" si="23"/>
        <v>0</v>
      </c>
      <c r="Q84" s="83">
        <f t="shared" si="23"/>
        <v>0</v>
      </c>
      <c r="R84" s="83">
        <f t="shared" si="23"/>
        <v>224100</v>
      </c>
      <c r="S84" s="83">
        <f>SUM(S85:S89)</f>
        <v>223988.95</v>
      </c>
      <c r="T84" s="83">
        <f t="shared" si="23"/>
        <v>0</v>
      </c>
      <c r="U84" s="83">
        <f t="shared" si="23"/>
        <v>223988.95</v>
      </c>
      <c r="V84" s="83">
        <f t="shared" si="23"/>
        <v>223988.95</v>
      </c>
      <c r="W84" s="83">
        <f t="shared" si="23"/>
        <v>0</v>
      </c>
      <c r="X84" s="83">
        <f>SUM(X85:X89)</f>
        <v>0</v>
      </c>
      <c r="Y84" s="83">
        <f t="shared" si="23"/>
        <v>0</v>
      </c>
      <c r="Z84" s="83">
        <f t="shared" si="23"/>
        <v>0</v>
      </c>
      <c r="AA84" s="83">
        <f t="shared" si="23"/>
        <v>0</v>
      </c>
      <c r="AB84" s="83">
        <f t="shared" si="23"/>
        <v>0</v>
      </c>
      <c r="AC84" s="83">
        <f t="shared" si="23"/>
        <v>0</v>
      </c>
      <c r="AD84" s="83">
        <f t="shared" si="23"/>
        <v>0</v>
      </c>
      <c r="AE84" s="83">
        <f t="shared" si="23"/>
        <v>0</v>
      </c>
      <c r="AF84" s="83">
        <f t="shared" si="23"/>
        <v>0</v>
      </c>
      <c r="AG84" s="85">
        <f t="shared" si="23"/>
        <v>0</v>
      </c>
      <c r="AH84" s="85">
        <f>SUM(AH85:AH89)</f>
        <v>0</v>
      </c>
      <c r="AI84" s="85">
        <f t="shared" si="23"/>
        <v>0</v>
      </c>
      <c r="AJ84" s="85">
        <f t="shared" si="23"/>
        <v>0</v>
      </c>
      <c r="AK84" s="85">
        <f t="shared" si="23"/>
        <v>0</v>
      </c>
      <c r="AL84" s="85">
        <f t="shared" si="23"/>
        <v>0</v>
      </c>
      <c r="AM84" s="85">
        <f>SUM(AM85:AM89)</f>
        <v>0</v>
      </c>
      <c r="AN84" s="85">
        <f t="shared" si="23"/>
        <v>0</v>
      </c>
      <c r="AO84" s="85">
        <f t="shared" si="23"/>
        <v>0</v>
      </c>
      <c r="AP84" s="85">
        <f t="shared" si="23"/>
        <v>0</v>
      </c>
      <c r="AQ84" s="85">
        <f t="shared" si="23"/>
        <v>0</v>
      </c>
      <c r="AR84" s="85">
        <f>SUM(AR85:AR89)</f>
        <v>0</v>
      </c>
      <c r="AS84" s="85">
        <f t="shared" si="23"/>
        <v>0</v>
      </c>
      <c r="AT84" s="85">
        <f t="shared" si="23"/>
        <v>0</v>
      </c>
      <c r="AU84" s="85">
        <f t="shared" si="23"/>
        <v>0</v>
      </c>
      <c r="AV84" s="85">
        <f t="shared" si="23"/>
        <v>0</v>
      </c>
      <c r="AW84" s="85">
        <f t="shared" si="23"/>
        <v>0</v>
      </c>
      <c r="AX84" s="85">
        <f t="shared" si="23"/>
        <v>0</v>
      </c>
      <c r="AY84" s="85">
        <f t="shared" si="23"/>
        <v>0</v>
      </c>
      <c r="AZ84" s="85">
        <f t="shared" si="23"/>
        <v>0</v>
      </c>
      <c r="BA84" s="85">
        <f t="shared" si="23"/>
        <v>0</v>
      </c>
      <c r="BB84" s="85">
        <f t="shared" si="23"/>
        <v>0</v>
      </c>
      <c r="BC84" s="85">
        <f t="shared" si="23"/>
        <v>0</v>
      </c>
      <c r="BD84" s="85">
        <f t="shared" si="23"/>
        <v>0</v>
      </c>
      <c r="BE84" s="85">
        <f t="shared" si="23"/>
        <v>0</v>
      </c>
      <c r="BF84" s="85">
        <f t="shared" si="23"/>
        <v>0</v>
      </c>
      <c r="BG84" s="85">
        <f t="shared" si="23"/>
        <v>0</v>
      </c>
      <c r="BH84" s="85">
        <f t="shared" si="23"/>
        <v>0</v>
      </c>
      <c r="BI84" s="85">
        <f t="shared" si="23"/>
        <v>0</v>
      </c>
      <c r="BJ84" s="85">
        <f t="shared" si="23"/>
        <v>0</v>
      </c>
      <c r="BK84" s="85">
        <f t="shared" si="23"/>
        <v>0</v>
      </c>
      <c r="BL84" s="85">
        <f t="shared" si="23"/>
        <v>0</v>
      </c>
      <c r="BM84" s="85">
        <f t="shared" si="23"/>
        <v>0</v>
      </c>
      <c r="BN84" s="85">
        <f t="shared" si="23"/>
        <v>0</v>
      </c>
      <c r="BO84" s="85">
        <f t="shared" si="23"/>
        <v>0</v>
      </c>
    </row>
    <row r="85" spans="1:67" s="44" customFormat="1" ht="14.25" customHeight="1" x14ac:dyDescent="0.25">
      <c r="A85" s="51"/>
      <c r="B85" s="86"/>
      <c r="C85" s="97" t="s">
        <v>119</v>
      </c>
      <c r="D85" s="151"/>
      <c r="E85" s="40"/>
      <c r="F85" s="40"/>
      <c r="G85" s="40"/>
      <c r="H85" s="40"/>
      <c r="I85" s="40"/>
      <c r="J85" s="41"/>
      <c r="K85" s="41"/>
      <c r="L85" s="41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2">
        <f t="shared" ref="AB85:AF89" si="24">AG85+AL85+AQ85+AV85+BA85+BF85+BK85</f>
        <v>0</v>
      </c>
      <c r="AC85" s="42">
        <f t="shared" si="24"/>
        <v>0</v>
      </c>
      <c r="AD85" s="42">
        <f t="shared" si="24"/>
        <v>0</v>
      </c>
      <c r="AE85" s="42">
        <f t="shared" si="24"/>
        <v>0</v>
      </c>
      <c r="AF85" s="42">
        <f t="shared" si="24"/>
        <v>0</v>
      </c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</row>
    <row r="86" spans="1:67" s="44" customFormat="1" ht="14.25" customHeight="1" x14ac:dyDescent="0.25">
      <c r="A86" s="51"/>
      <c r="B86" s="86"/>
      <c r="C86" s="97" t="s">
        <v>120</v>
      </c>
      <c r="D86" s="151"/>
      <c r="E86" s="40"/>
      <c r="F86" s="40"/>
      <c r="G86" s="40"/>
      <c r="H86" s="40"/>
      <c r="I86" s="40"/>
      <c r="J86" s="41"/>
      <c r="K86" s="41"/>
      <c r="L86" s="41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2">
        <f t="shared" si="24"/>
        <v>0</v>
      </c>
      <c r="AC86" s="42">
        <f t="shared" si="24"/>
        <v>0</v>
      </c>
      <c r="AD86" s="42">
        <f t="shared" si="24"/>
        <v>0</v>
      </c>
      <c r="AE86" s="42">
        <f t="shared" si="24"/>
        <v>0</v>
      </c>
      <c r="AF86" s="42">
        <f t="shared" si="24"/>
        <v>0</v>
      </c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</row>
    <row r="87" spans="1:67" s="44" customFormat="1" ht="21.75" customHeight="1" x14ac:dyDescent="0.25">
      <c r="A87" s="51"/>
      <c r="B87" s="86"/>
      <c r="C87" s="97" t="s">
        <v>121</v>
      </c>
      <c r="D87" s="151"/>
      <c r="E87" s="40"/>
      <c r="F87" s="40"/>
      <c r="G87" s="40"/>
      <c r="H87" s="40"/>
      <c r="I87" s="40"/>
      <c r="J87" s="41">
        <v>128625.16</v>
      </c>
      <c r="K87" s="41"/>
      <c r="L87" s="41"/>
      <c r="M87" s="40"/>
      <c r="N87" s="40"/>
      <c r="O87" s="40"/>
      <c r="P87" s="40"/>
      <c r="Q87" s="40"/>
      <c r="R87" s="40">
        <v>134100</v>
      </c>
      <c r="S87" s="40">
        <v>133988.95000000001</v>
      </c>
      <c r="T87" s="40"/>
      <c r="U87" s="40">
        <v>133988.95000000001</v>
      </c>
      <c r="V87" s="40">
        <v>133988.95000000001</v>
      </c>
      <c r="W87" s="40"/>
      <c r="X87" s="40"/>
      <c r="Y87" s="40"/>
      <c r="Z87" s="40"/>
      <c r="AA87" s="40"/>
      <c r="AB87" s="42">
        <f t="shared" si="24"/>
        <v>0</v>
      </c>
      <c r="AC87" s="42">
        <f t="shared" si="24"/>
        <v>0</v>
      </c>
      <c r="AD87" s="42">
        <f t="shared" si="24"/>
        <v>0</v>
      </c>
      <c r="AE87" s="42">
        <f t="shared" si="24"/>
        <v>0</v>
      </c>
      <c r="AF87" s="42">
        <f t="shared" si="24"/>
        <v>0</v>
      </c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</row>
    <row r="88" spans="1:67" s="44" customFormat="1" ht="37.5" customHeight="1" x14ac:dyDescent="0.25">
      <c r="A88" s="51"/>
      <c r="B88" s="86"/>
      <c r="C88" s="97" t="s">
        <v>122</v>
      </c>
      <c r="D88" s="151"/>
      <c r="E88" s="40"/>
      <c r="F88" s="40"/>
      <c r="G88" s="40"/>
      <c r="H88" s="40"/>
      <c r="I88" s="40"/>
      <c r="J88" s="41"/>
      <c r="K88" s="41"/>
      <c r="L88" s="41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2">
        <f t="shared" si="24"/>
        <v>0</v>
      </c>
      <c r="AC88" s="42">
        <f t="shared" si="24"/>
        <v>0</v>
      </c>
      <c r="AD88" s="42">
        <f t="shared" si="24"/>
        <v>0</v>
      </c>
      <c r="AE88" s="42">
        <f t="shared" si="24"/>
        <v>0</v>
      </c>
      <c r="AF88" s="42">
        <f t="shared" si="24"/>
        <v>0</v>
      </c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</row>
    <row r="89" spans="1:67" s="44" customFormat="1" ht="15.75" customHeight="1" x14ac:dyDescent="0.25">
      <c r="A89" s="51"/>
      <c r="B89" s="86"/>
      <c r="C89" s="97" t="s">
        <v>54</v>
      </c>
      <c r="D89" s="151"/>
      <c r="E89" s="40"/>
      <c r="F89" s="40"/>
      <c r="G89" s="40"/>
      <c r="H89" s="40"/>
      <c r="I89" s="40"/>
      <c r="J89" s="41"/>
      <c r="K89" s="41"/>
      <c r="L89" s="41"/>
      <c r="M89" s="40"/>
      <c r="N89" s="40"/>
      <c r="O89" s="40"/>
      <c r="P89" s="40"/>
      <c r="Q89" s="40"/>
      <c r="R89" s="40">
        <v>90000</v>
      </c>
      <c r="S89" s="40">
        <v>90000</v>
      </c>
      <c r="T89" s="40"/>
      <c r="U89" s="40">
        <v>90000</v>
      </c>
      <c r="V89" s="40">
        <v>90000</v>
      </c>
      <c r="W89" s="40"/>
      <c r="X89" s="40"/>
      <c r="Y89" s="40"/>
      <c r="Z89" s="40"/>
      <c r="AA89" s="40"/>
      <c r="AB89" s="42">
        <f t="shared" si="24"/>
        <v>0</v>
      </c>
      <c r="AC89" s="42">
        <f t="shared" si="24"/>
        <v>0</v>
      </c>
      <c r="AD89" s="42">
        <f t="shared" si="24"/>
        <v>0</v>
      </c>
      <c r="AE89" s="42">
        <f t="shared" si="24"/>
        <v>0</v>
      </c>
      <c r="AF89" s="42">
        <f t="shared" si="24"/>
        <v>0</v>
      </c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</row>
    <row r="90" spans="1:67" s="96" customFormat="1" ht="16.5" customHeight="1" x14ac:dyDescent="0.25">
      <c r="A90" s="36"/>
      <c r="B90" s="81" t="s">
        <v>123</v>
      </c>
      <c r="C90" s="98" t="s">
        <v>124</v>
      </c>
      <c r="D90" s="151"/>
      <c r="E90" s="83">
        <f>SUM(E91:E96)</f>
        <v>0</v>
      </c>
      <c r="F90" s="83">
        <f t="shared" ref="F90:BO90" si="25">SUM(F91:F96)</f>
        <v>0</v>
      </c>
      <c r="G90" s="83">
        <f t="shared" si="25"/>
        <v>0</v>
      </c>
      <c r="H90" s="83">
        <f t="shared" si="25"/>
        <v>0</v>
      </c>
      <c r="I90" s="83">
        <f t="shared" si="25"/>
        <v>0</v>
      </c>
      <c r="J90" s="84">
        <f t="shared" si="25"/>
        <v>0</v>
      </c>
      <c r="K90" s="84">
        <f t="shared" si="25"/>
        <v>0</v>
      </c>
      <c r="L90" s="84">
        <f t="shared" si="25"/>
        <v>2000</v>
      </c>
      <c r="M90" s="83">
        <f t="shared" si="25"/>
        <v>0</v>
      </c>
      <c r="N90" s="83">
        <f t="shared" si="25"/>
        <v>0</v>
      </c>
      <c r="O90" s="83">
        <f t="shared" si="25"/>
        <v>0</v>
      </c>
      <c r="P90" s="83">
        <f t="shared" si="25"/>
        <v>0</v>
      </c>
      <c r="Q90" s="83">
        <f t="shared" si="25"/>
        <v>0</v>
      </c>
      <c r="R90" s="83">
        <f t="shared" si="25"/>
        <v>0</v>
      </c>
      <c r="S90" s="83">
        <f>SUM(S91:S96)</f>
        <v>29997</v>
      </c>
      <c r="T90" s="83">
        <f t="shared" si="25"/>
        <v>0</v>
      </c>
      <c r="U90" s="83">
        <f t="shared" si="25"/>
        <v>29997</v>
      </c>
      <c r="V90" s="83">
        <f t="shared" si="25"/>
        <v>29997</v>
      </c>
      <c r="W90" s="83">
        <f t="shared" si="25"/>
        <v>0</v>
      </c>
      <c r="X90" s="83">
        <f>SUM(X91:X96)</f>
        <v>0</v>
      </c>
      <c r="Y90" s="83">
        <f t="shared" si="25"/>
        <v>0</v>
      </c>
      <c r="Z90" s="83">
        <f t="shared" si="25"/>
        <v>0</v>
      </c>
      <c r="AA90" s="83">
        <f t="shared" si="25"/>
        <v>0</v>
      </c>
      <c r="AB90" s="83">
        <f t="shared" si="25"/>
        <v>0</v>
      </c>
      <c r="AC90" s="83">
        <f t="shared" si="25"/>
        <v>0</v>
      </c>
      <c r="AD90" s="83">
        <f t="shared" si="25"/>
        <v>0</v>
      </c>
      <c r="AE90" s="83">
        <f t="shared" si="25"/>
        <v>0</v>
      </c>
      <c r="AF90" s="83">
        <f t="shared" si="25"/>
        <v>0</v>
      </c>
      <c r="AG90" s="85">
        <f t="shared" si="25"/>
        <v>0</v>
      </c>
      <c r="AH90" s="85">
        <f>SUM(AH91:AH96)</f>
        <v>0</v>
      </c>
      <c r="AI90" s="85">
        <f t="shared" si="25"/>
        <v>0</v>
      </c>
      <c r="AJ90" s="85">
        <f t="shared" si="25"/>
        <v>0</v>
      </c>
      <c r="AK90" s="85">
        <f t="shared" si="25"/>
        <v>0</v>
      </c>
      <c r="AL90" s="85">
        <f t="shared" si="25"/>
        <v>0</v>
      </c>
      <c r="AM90" s="85">
        <f>SUM(AM91:AM96)</f>
        <v>0</v>
      </c>
      <c r="AN90" s="85">
        <f t="shared" si="25"/>
        <v>0</v>
      </c>
      <c r="AO90" s="85">
        <f t="shared" si="25"/>
        <v>0</v>
      </c>
      <c r="AP90" s="85">
        <f t="shared" si="25"/>
        <v>0</v>
      </c>
      <c r="AQ90" s="85">
        <f t="shared" si="25"/>
        <v>0</v>
      </c>
      <c r="AR90" s="85">
        <f>SUM(AR91:AR96)</f>
        <v>0</v>
      </c>
      <c r="AS90" s="85">
        <f t="shared" si="25"/>
        <v>0</v>
      </c>
      <c r="AT90" s="85">
        <f t="shared" si="25"/>
        <v>0</v>
      </c>
      <c r="AU90" s="85">
        <f t="shared" si="25"/>
        <v>0</v>
      </c>
      <c r="AV90" s="85">
        <f t="shared" si="25"/>
        <v>0</v>
      </c>
      <c r="AW90" s="85">
        <f t="shared" si="25"/>
        <v>0</v>
      </c>
      <c r="AX90" s="85">
        <f t="shared" si="25"/>
        <v>0</v>
      </c>
      <c r="AY90" s="85">
        <f t="shared" si="25"/>
        <v>0</v>
      </c>
      <c r="AZ90" s="85">
        <f t="shared" si="25"/>
        <v>0</v>
      </c>
      <c r="BA90" s="85">
        <f t="shared" si="25"/>
        <v>0</v>
      </c>
      <c r="BB90" s="85">
        <f t="shared" si="25"/>
        <v>0</v>
      </c>
      <c r="BC90" s="85">
        <f t="shared" si="25"/>
        <v>0</v>
      </c>
      <c r="BD90" s="85">
        <f t="shared" si="25"/>
        <v>0</v>
      </c>
      <c r="BE90" s="85">
        <f t="shared" si="25"/>
        <v>0</v>
      </c>
      <c r="BF90" s="85">
        <f t="shared" si="25"/>
        <v>0</v>
      </c>
      <c r="BG90" s="85">
        <f t="shared" si="25"/>
        <v>0</v>
      </c>
      <c r="BH90" s="85">
        <f t="shared" si="25"/>
        <v>0</v>
      </c>
      <c r="BI90" s="85">
        <f t="shared" si="25"/>
        <v>0</v>
      </c>
      <c r="BJ90" s="85">
        <f t="shared" si="25"/>
        <v>0</v>
      </c>
      <c r="BK90" s="85">
        <f t="shared" si="25"/>
        <v>0</v>
      </c>
      <c r="BL90" s="85">
        <f t="shared" si="25"/>
        <v>0</v>
      </c>
      <c r="BM90" s="85">
        <f t="shared" si="25"/>
        <v>0</v>
      </c>
      <c r="BN90" s="85">
        <f t="shared" si="25"/>
        <v>0</v>
      </c>
      <c r="BO90" s="85">
        <f t="shared" si="25"/>
        <v>0</v>
      </c>
    </row>
    <row r="91" spans="1:67" s="44" customFormat="1" ht="16.5" customHeight="1" x14ac:dyDescent="0.25">
      <c r="A91" s="51"/>
      <c r="B91" s="86"/>
      <c r="C91" s="97" t="s">
        <v>125</v>
      </c>
      <c r="D91" s="151"/>
      <c r="E91" s="40"/>
      <c r="F91" s="40"/>
      <c r="G91" s="40"/>
      <c r="H91" s="40"/>
      <c r="I91" s="40"/>
      <c r="J91" s="41"/>
      <c r="K91" s="41"/>
      <c r="L91" s="41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2">
        <f t="shared" ref="AB91:AF96" si="26">AG91+AL91+AQ91+AV91+BA91+BF91+BK91</f>
        <v>0</v>
      </c>
      <c r="AC91" s="42">
        <f t="shared" si="26"/>
        <v>0</v>
      </c>
      <c r="AD91" s="42">
        <f t="shared" si="26"/>
        <v>0</v>
      </c>
      <c r="AE91" s="42">
        <f t="shared" si="26"/>
        <v>0</v>
      </c>
      <c r="AF91" s="42">
        <f t="shared" si="26"/>
        <v>0</v>
      </c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</row>
    <row r="92" spans="1:67" s="44" customFormat="1" ht="16.5" customHeight="1" x14ac:dyDescent="0.25">
      <c r="A92" s="51"/>
      <c r="B92" s="86"/>
      <c r="C92" s="99" t="s">
        <v>126</v>
      </c>
      <c r="D92" s="151"/>
      <c r="E92" s="40"/>
      <c r="F92" s="40"/>
      <c r="G92" s="40"/>
      <c r="H92" s="40"/>
      <c r="I92" s="40"/>
      <c r="J92" s="41"/>
      <c r="K92" s="41"/>
      <c r="L92" s="41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2">
        <f t="shared" si="26"/>
        <v>0</v>
      </c>
      <c r="AC92" s="42">
        <f t="shared" si="26"/>
        <v>0</v>
      </c>
      <c r="AD92" s="42">
        <f t="shared" si="26"/>
        <v>0</v>
      </c>
      <c r="AE92" s="42">
        <f t="shared" si="26"/>
        <v>0</v>
      </c>
      <c r="AF92" s="42">
        <f t="shared" si="26"/>
        <v>0</v>
      </c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</row>
    <row r="93" spans="1:67" s="44" customFormat="1" ht="31.5" customHeight="1" x14ac:dyDescent="0.25">
      <c r="A93" s="51"/>
      <c r="B93" s="86"/>
      <c r="C93" s="100" t="s">
        <v>127</v>
      </c>
      <c r="D93" s="151"/>
      <c r="E93" s="40"/>
      <c r="F93" s="40"/>
      <c r="G93" s="40"/>
      <c r="H93" s="40"/>
      <c r="I93" s="40"/>
      <c r="J93" s="41"/>
      <c r="K93" s="41"/>
      <c r="L93" s="41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2">
        <f t="shared" si="26"/>
        <v>0</v>
      </c>
      <c r="AC93" s="42">
        <f t="shared" si="26"/>
        <v>0</v>
      </c>
      <c r="AD93" s="42">
        <f t="shared" si="26"/>
        <v>0</v>
      </c>
      <c r="AE93" s="42">
        <f t="shared" si="26"/>
        <v>0</v>
      </c>
      <c r="AF93" s="42">
        <f t="shared" si="26"/>
        <v>0</v>
      </c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</row>
    <row r="94" spans="1:67" s="44" customFormat="1" ht="31.5" x14ac:dyDescent="0.25">
      <c r="A94" s="51"/>
      <c r="B94" s="86"/>
      <c r="C94" s="100" t="s">
        <v>128</v>
      </c>
      <c r="D94" s="151"/>
      <c r="E94" s="40"/>
      <c r="F94" s="40"/>
      <c r="G94" s="40"/>
      <c r="H94" s="40"/>
      <c r="I94" s="40"/>
      <c r="J94" s="41"/>
      <c r="K94" s="41"/>
      <c r="L94" s="41">
        <v>2000</v>
      </c>
      <c r="M94" s="40"/>
      <c r="N94" s="40"/>
      <c r="O94" s="40"/>
      <c r="P94" s="40"/>
      <c r="Q94" s="40"/>
      <c r="R94" s="40"/>
      <c r="S94" s="40">
        <v>29997</v>
      </c>
      <c r="T94" s="40"/>
      <c r="U94" s="40">
        <v>29997</v>
      </c>
      <c r="V94" s="40">
        <v>29997</v>
      </c>
      <c r="W94" s="40"/>
      <c r="X94" s="40"/>
      <c r="Y94" s="40"/>
      <c r="Z94" s="40"/>
      <c r="AA94" s="40"/>
      <c r="AB94" s="42">
        <f t="shared" si="26"/>
        <v>0</v>
      </c>
      <c r="AC94" s="42">
        <f t="shared" si="26"/>
        <v>0</v>
      </c>
      <c r="AD94" s="42">
        <f t="shared" si="26"/>
        <v>0</v>
      </c>
      <c r="AE94" s="42">
        <f t="shared" si="26"/>
        <v>0</v>
      </c>
      <c r="AF94" s="42">
        <f t="shared" si="26"/>
        <v>0</v>
      </c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</row>
    <row r="95" spans="1:67" s="44" customFormat="1" ht="15.75" x14ac:dyDescent="0.25">
      <c r="A95" s="51"/>
      <c r="B95" s="86"/>
      <c r="C95" s="100" t="s">
        <v>129</v>
      </c>
      <c r="D95" s="151"/>
      <c r="E95" s="40"/>
      <c r="F95" s="40"/>
      <c r="G95" s="40"/>
      <c r="H95" s="40"/>
      <c r="I95" s="40"/>
      <c r="J95" s="41"/>
      <c r="K95" s="41"/>
      <c r="L95" s="41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2">
        <f t="shared" si="26"/>
        <v>0</v>
      </c>
      <c r="AC95" s="42">
        <f t="shared" si="26"/>
        <v>0</v>
      </c>
      <c r="AD95" s="42">
        <f t="shared" si="26"/>
        <v>0</v>
      </c>
      <c r="AE95" s="42">
        <f t="shared" si="26"/>
        <v>0</v>
      </c>
      <c r="AF95" s="42">
        <f t="shared" si="26"/>
        <v>0</v>
      </c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</row>
    <row r="96" spans="1:67" s="44" customFormat="1" ht="15.75" x14ac:dyDescent="0.25">
      <c r="A96" s="51"/>
      <c r="B96" s="86"/>
      <c r="C96" s="97" t="s">
        <v>54</v>
      </c>
      <c r="D96" s="151"/>
      <c r="E96" s="40"/>
      <c r="F96" s="40"/>
      <c r="G96" s="40"/>
      <c r="H96" s="40"/>
      <c r="I96" s="40"/>
      <c r="J96" s="41"/>
      <c r="K96" s="41"/>
      <c r="L96" s="41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2">
        <f t="shared" si="26"/>
        <v>0</v>
      </c>
      <c r="AC96" s="42">
        <f t="shared" si="26"/>
        <v>0</v>
      </c>
      <c r="AD96" s="42">
        <f t="shared" si="26"/>
        <v>0</v>
      </c>
      <c r="AE96" s="42">
        <f t="shared" si="26"/>
        <v>0</v>
      </c>
      <c r="AF96" s="42">
        <f t="shared" si="26"/>
        <v>0</v>
      </c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</row>
    <row r="97" spans="1:67" s="96" customFormat="1" ht="63" x14ac:dyDescent="0.25">
      <c r="A97" s="36"/>
      <c r="B97" s="81" t="s">
        <v>130</v>
      </c>
      <c r="C97" s="101" t="s">
        <v>131</v>
      </c>
      <c r="D97" s="153"/>
      <c r="E97" s="83">
        <f>E98+E104+E107+E108+E109+E110</f>
        <v>0</v>
      </c>
      <c r="F97" s="83">
        <f t="shared" ref="F97:BO97" si="27">F98+F104+F107+F108+F109+F110</f>
        <v>0</v>
      </c>
      <c r="G97" s="83">
        <f t="shared" si="27"/>
        <v>0</v>
      </c>
      <c r="H97" s="83">
        <f t="shared" si="27"/>
        <v>0</v>
      </c>
      <c r="I97" s="83">
        <f t="shared" si="27"/>
        <v>0</v>
      </c>
      <c r="J97" s="84">
        <f t="shared" si="27"/>
        <v>90000</v>
      </c>
      <c r="K97" s="84">
        <f t="shared" si="27"/>
        <v>0</v>
      </c>
      <c r="L97" s="84">
        <f t="shared" si="27"/>
        <v>0</v>
      </c>
      <c r="M97" s="83">
        <f t="shared" si="27"/>
        <v>0</v>
      </c>
      <c r="N97" s="83">
        <f t="shared" si="27"/>
        <v>0</v>
      </c>
      <c r="O97" s="83">
        <f t="shared" si="27"/>
        <v>0</v>
      </c>
      <c r="P97" s="83">
        <f t="shared" si="27"/>
        <v>0</v>
      </c>
      <c r="Q97" s="83">
        <f t="shared" si="27"/>
        <v>0</v>
      </c>
      <c r="R97" s="83">
        <f t="shared" si="27"/>
        <v>0</v>
      </c>
      <c r="S97" s="83">
        <f>S98+S104+S107+S108+S109+S110</f>
        <v>0</v>
      </c>
      <c r="T97" s="83">
        <f t="shared" si="27"/>
        <v>0</v>
      </c>
      <c r="U97" s="83">
        <f t="shared" si="27"/>
        <v>0</v>
      </c>
      <c r="V97" s="83">
        <f t="shared" si="27"/>
        <v>0</v>
      </c>
      <c r="W97" s="83">
        <f t="shared" si="27"/>
        <v>0</v>
      </c>
      <c r="X97" s="83">
        <f>X98+X104+X107+X108+X109+X110</f>
        <v>0</v>
      </c>
      <c r="Y97" s="83">
        <f t="shared" si="27"/>
        <v>0</v>
      </c>
      <c r="Z97" s="83">
        <f t="shared" si="27"/>
        <v>0</v>
      </c>
      <c r="AA97" s="83">
        <f t="shared" si="27"/>
        <v>0</v>
      </c>
      <c r="AB97" s="83">
        <f t="shared" si="27"/>
        <v>0</v>
      </c>
      <c r="AC97" s="83">
        <f t="shared" si="27"/>
        <v>0</v>
      </c>
      <c r="AD97" s="83">
        <f t="shared" si="27"/>
        <v>0</v>
      </c>
      <c r="AE97" s="83">
        <f t="shared" si="27"/>
        <v>0</v>
      </c>
      <c r="AF97" s="83">
        <f t="shared" si="27"/>
        <v>0</v>
      </c>
      <c r="AG97" s="85">
        <f t="shared" si="27"/>
        <v>0</v>
      </c>
      <c r="AH97" s="85">
        <f>AH98+AH104+AH107+AH108+AH109+AH110</f>
        <v>0</v>
      </c>
      <c r="AI97" s="85">
        <f t="shared" si="27"/>
        <v>0</v>
      </c>
      <c r="AJ97" s="85">
        <f t="shared" si="27"/>
        <v>0</v>
      </c>
      <c r="AK97" s="85">
        <f t="shared" si="27"/>
        <v>0</v>
      </c>
      <c r="AL97" s="85">
        <f t="shared" si="27"/>
        <v>0</v>
      </c>
      <c r="AM97" s="85">
        <f>AM98+AM104+AM107+AM108+AM109+AM110</f>
        <v>0</v>
      </c>
      <c r="AN97" s="85">
        <f t="shared" si="27"/>
        <v>0</v>
      </c>
      <c r="AO97" s="85">
        <f t="shared" si="27"/>
        <v>0</v>
      </c>
      <c r="AP97" s="85">
        <f t="shared" si="27"/>
        <v>0</v>
      </c>
      <c r="AQ97" s="85">
        <f t="shared" si="27"/>
        <v>0</v>
      </c>
      <c r="AR97" s="85">
        <f>AR98+AR104+AR107+AR108+AR109+AR110</f>
        <v>0</v>
      </c>
      <c r="AS97" s="85">
        <f t="shared" si="27"/>
        <v>0</v>
      </c>
      <c r="AT97" s="85">
        <f t="shared" si="27"/>
        <v>0</v>
      </c>
      <c r="AU97" s="85">
        <f t="shared" si="27"/>
        <v>0</v>
      </c>
      <c r="AV97" s="85">
        <f t="shared" si="27"/>
        <v>0</v>
      </c>
      <c r="AW97" s="85">
        <f t="shared" si="27"/>
        <v>0</v>
      </c>
      <c r="AX97" s="85">
        <f t="shared" si="27"/>
        <v>0</v>
      </c>
      <c r="AY97" s="85">
        <f t="shared" si="27"/>
        <v>0</v>
      </c>
      <c r="AZ97" s="85">
        <f t="shared" si="27"/>
        <v>0</v>
      </c>
      <c r="BA97" s="85">
        <f t="shared" si="27"/>
        <v>0</v>
      </c>
      <c r="BB97" s="85">
        <f t="shared" si="27"/>
        <v>0</v>
      </c>
      <c r="BC97" s="85">
        <f t="shared" si="27"/>
        <v>0</v>
      </c>
      <c r="BD97" s="85">
        <f t="shared" si="27"/>
        <v>0</v>
      </c>
      <c r="BE97" s="85">
        <f t="shared" si="27"/>
        <v>0</v>
      </c>
      <c r="BF97" s="85">
        <f t="shared" si="27"/>
        <v>0</v>
      </c>
      <c r="BG97" s="85">
        <f t="shared" si="27"/>
        <v>0</v>
      </c>
      <c r="BH97" s="85">
        <f t="shared" si="27"/>
        <v>0</v>
      </c>
      <c r="BI97" s="85">
        <f t="shared" si="27"/>
        <v>0</v>
      </c>
      <c r="BJ97" s="85">
        <f t="shared" si="27"/>
        <v>0</v>
      </c>
      <c r="BK97" s="85">
        <f t="shared" si="27"/>
        <v>0</v>
      </c>
      <c r="BL97" s="85">
        <f t="shared" si="27"/>
        <v>0</v>
      </c>
      <c r="BM97" s="85">
        <f t="shared" si="27"/>
        <v>0</v>
      </c>
      <c r="BN97" s="85">
        <f t="shared" si="27"/>
        <v>0</v>
      </c>
      <c r="BO97" s="85">
        <f t="shared" si="27"/>
        <v>0</v>
      </c>
    </row>
    <row r="98" spans="1:67" s="44" customFormat="1" ht="31.5" x14ac:dyDescent="0.25">
      <c r="A98" s="51"/>
      <c r="B98" s="86"/>
      <c r="C98" s="100" t="s">
        <v>132</v>
      </c>
      <c r="D98" s="151"/>
      <c r="E98" s="40">
        <f>SUM(E99:E103)</f>
        <v>0</v>
      </c>
      <c r="F98" s="40">
        <f t="shared" ref="F98:BO98" si="28">SUM(F99:F103)</f>
        <v>0</v>
      </c>
      <c r="G98" s="40">
        <f t="shared" si="28"/>
        <v>0</v>
      </c>
      <c r="H98" s="40">
        <f t="shared" si="28"/>
        <v>0</v>
      </c>
      <c r="I98" s="40">
        <f t="shared" si="28"/>
        <v>0</v>
      </c>
      <c r="J98" s="41">
        <f t="shared" si="28"/>
        <v>0</v>
      </c>
      <c r="K98" s="41">
        <f t="shared" si="28"/>
        <v>0</v>
      </c>
      <c r="L98" s="41">
        <f t="shared" si="28"/>
        <v>0</v>
      </c>
      <c r="M98" s="40">
        <f t="shared" si="28"/>
        <v>0</v>
      </c>
      <c r="N98" s="40">
        <f t="shared" si="28"/>
        <v>0</v>
      </c>
      <c r="O98" s="40">
        <f t="shared" si="28"/>
        <v>0</v>
      </c>
      <c r="P98" s="40">
        <f t="shared" si="28"/>
        <v>0</v>
      </c>
      <c r="Q98" s="40">
        <f t="shared" si="28"/>
        <v>0</v>
      </c>
      <c r="R98" s="40">
        <f t="shared" si="28"/>
        <v>0</v>
      </c>
      <c r="S98" s="40">
        <f>SUM(S99:S103)</f>
        <v>0</v>
      </c>
      <c r="T98" s="40">
        <f t="shared" si="28"/>
        <v>0</v>
      </c>
      <c r="U98" s="40">
        <f t="shared" si="28"/>
        <v>0</v>
      </c>
      <c r="V98" s="40">
        <f t="shared" si="28"/>
        <v>0</v>
      </c>
      <c r="W98" s="40">
        <f t="shared" si="28"/>
        <v>0</v>
      </c>
      <c r="X98" s="40">
        <f>SUM(X99:X103)</f>
        <v>0</v>
      </c>
      <c r="Y98" s="40">
        <f t="shared" si="28"/>
        <v>0</v>
      </c>
      <c r="Z98" s="40">
        <f t="shared" si="28"/>
        <v>0</v>
      </c>
      <c r="AA98" s="40">
        <f t="shared" si="28"/>
        <v>0</v>
      </c>
      <c r="AB98" s="40">
        <f t="shared" si="28"/>
        <v>0</v>
      </c>
      <c r="AC98" s="40">
        <f t="shared" si="28"/>
        <v>0</v>
      </c>
      <c r="AD98" s="40">
        <f t="shared" si="28"/>
        <v>0</v>
      </c>
      <c r="AE98" s="40">
        <f t="shared" si="28"/>
        <v>0</v>
      </c>
      <c r="AF98" s="40">
        <f t="shared" si="28"/>
        <v>0</v>
      </c>
      <c r="AG98" s="43">
        <f t="shared" si="28"/>
        <v>0</v>
      </c>
      <c r="AH98" s="43">
        <f>SUM(AH99:AH103)</f>
        <v>0</v>
      </c>
      <c r="AI98" s="43">
        <f t="shared" si="28"/>
        <v>0</v>
      </c>
      <c r="AJ98" s="43">
        <f t="shared" si="28"/>
        <v>0</v>
      </c>
      <c r="AK98" s="43">
        <f t="shared" si="28"/>
        <v>0</v>
      </c>
      <c r="AL98" s="43">
        <f t="shared" si="28"/>
        <v>0</v>
      </c>
      <c r="AM98" s="43">
        <f>SUM(AM99:AM103)</f>
        <v>0</v>
      </c>
      <c r="AN98" s="43">
        <f t="shared" si="28"/>
        <v>0</v>
      </c>
      <c r="AO98" s="43">
        <f t="shared" si="28"/>
        <v>0</v>
      </c>
      <c r="AP98" s="43">
        <f t="shared" si="28"/>
        <v>0</v>
      </c>
      <c r="AQ98" s="43">
        <f t="shared" si="28"/>
        <v>0</v>
      </c>
      <c r="AR98" s="43">
        <f>SUM(AR99:AR103)</f>
        <v>0</v>
      </c>
      <c r="AS98" s="43">
        <f t="shared" si="28"/>
        <v>0</v>
      </c>
      <c r="AT98" s="43">
        <f t="shared" si="28"/>
        <v>0</v>
      </c>
      <c r="AU98" s="43">
        <f t="shared" si="28"/>
        <v>0</v>
      </c>
      <c r="AV98" s="43">
        <f t="shared" si="28"/>
        <v>0</v>
      </c>
      <c r="AW98" s="43">
        <f t="shared" si="28"/>
        <v>0</v>
      </c>
      <c r="AX98" s="43">
        <f t="shared" si="28"/>
        <v>0</v>
      </c>
      <c r="AY98" s="43">
        <f t="shared" si="28"/>
        <v>0</v>
      </c>
      <c r="AZ98" s="43">
        <f t="shared" si="28"/>
        <v>0</v>
      </c>
      <c r="BA98" s="43">
        <f t="shared" si="28"/>
        <v>0</v>
      </c>
      <c r="BB98" s="43">
        <f t="shared" si="28"/>
        <v>0</v>
      </c>
      <c r="BC98" s="43">
        <f t="shared" si="28"/>
        <v>0</v>
      </c>
      <c r="BD98" s="43">
        <f t="shared" si="28"/>
        <v>0</v>
      </c>
      <c r="BE98" s="43">
        <f t="shared" si="28"/>
        <v>0</v>
      </c>
      <c r="BF98" s="43">
        <f t="shared" si="28"/>
        <v>0</v>
      </c>
      <c r="BG98" s="43">
        <f t="shared" si="28"/>
        <v>0</v>
      </c>
      <c r="BH98" s="43">
        <f t="shared" si="28"/>
        <v>0</v>
      </c>
      <c r="BI98" s="43">
        <f t="shared" si="28"/>
        <v>0</v>
      </c>
      <c r="BJ98" s="43">
        <f t="shared" si="28"/>
        <v>0</v>
      </c>
      <c r="BK98" s="43">
        <f t="shared" si="28"/>
        <v>0</v>
      </c>
      <c r="BL98" s="43">
        <f t="shared" si="28"/>
        <v>0</v>
      </c>
      <c r="BM98" s="43">
        <f t="shared" si="28"/>
        <v>0</v>
      </c>
      <c r="BN98" s="43">
        <f t="shared" si="28"/>
        <v>0</v>
      </c>
      <c r="BO98" s="43">
        <f t="shared" si="28"/>
        <v>0</v>
      </c>
    </row>
    <row r="99" spans="1:67" s="95" customFormat="1" ht="15.75" x14ac:dyDescent="0.25">
      <c r="A99" s="51"/>
      <c r="B99" s="89"/>
      <c r="C99" s="102" t="s">
        <v>133</v>
      </c>
      <c r="D99" s="151"/>
      <c r="E99" s="91"/>
      <c r="F99" s="91"/>
      <c r="G99" s="91"/>
      <c r="H99" s="91"/>
      <c r="I99" s="91"/>
      <c r="J99" s="92"/>
      <c r="K99" s="92"/>
      <c r="L99" s="92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3">
        <f t="shared" ref="AB99:AF103" si="29">AG99+AL99+AQ99+AV99+BA99+BF99+BK99</f>
        <v>0</v>
      </c>
      <c r="AC99" s="93">
        <f t="shared" si="29"/>
        <v>0</v>
      </c>
      <c r="AD99" s="93">
        <f t="shared" si="29"/>
        <v>0</v>
      </c>
      <c r="AE99" s="93">
        <f t="shared" si="29"/>
        <v>0</v>
      </c>
      <c r="AF99" s="93">
        <f t="shared" si="29"/>
        <v>0</v>
      </c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</row>
    <row r="100" spans="1:67" s="95" customFormat="1" ht="15.75" x14ac:dyDescent="0.25">
      <c r="A100" s="51"/>
      <c r="B100" s="89"/>
      <c r="C100" s="102" t="s">
        <v>134</v>
      </c>
      <c r="D100" s="151"/>
      <c r="E100" s="91"/>
      <c r="F100" s="91"/>
      <c r="G100" s="91"/>
      <c r="H100" s="91"/>
      <c r="I100" s="91"/>
      <c r="J100" s="92"/>
      <c r="K100" s="92"/>
      <c r="L100" s="92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3">
        <f t="shared" si="29"/>
        <v>0</v>
      </c>
      <c r="AC100" s="93">
        <f t="shared" si="29"/>
        <v>0</v>
      </c>
      <c r="AD100" s="93">
        <f t="shared" si="29"/>
        <v>0</v>
      </c>
      <c r="AE100" s="93">
        <f t="shared" si="29"/>
        <v>0</v>
      </c>
      <c r="AF100" s="93">
        <f t="shared" si="29"/>
        <v>0</v>
      </c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</row>
    <row r="101" spans="1:67" s="95" customFormat="1" ht="15.75" x14ac:dyDescent="0.25">
      <c r="A101" s="51"/>
      <c r="B101" s="89"/>
      <c r="C101" s="102" t="s">
        <v>135</v>
      </c>
      <c r="D101" s="151"/>
      <c r="E101" s="91"/>
      <c r="F101" s="91"/>
      <c r="G101" s="91"/>
      <c r="H101" s="91"/>
      <c r="I101" s="91"/>
      <c r="J101" s="92"/>
      <c r="K101" s="92"/>
      <c r="L101" s="92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3">
        <f t="shared" si="29"/>
        <v>0</v>
      </c>
      <c r="AC101" s="93">
        <f t="shared" si="29"/>
        <v>0</v>
      </c>
      <c r="AD101" s="93">
        <f t="shared" si="29"/>
        <v>0</v>
      </c>
      <c r="AE101" s="93">
        <f t="shared" si="29"/>
        <v>0</v>
      </c>
      <c r="AF101" s="93">
        <f t="shared" si="29"/>
        <v>0</v>
      </c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</row>
    <row r="102" spans="1:67" s="95" customFormat="1" ht="15.75" x14ac:dyDescent="0.25">
      <c r="A102" s="51"/>
      <c r="B102" s="89"/>
      <c r="C102" s="102" t="s">
        <v>136</v>
      </c>
      <c r="D102" s="151"/>
      <c r="E102" s="91"/>
      <c r="F102" s="91"/>
      <c r="G102" s="91"/>
      <c r="H102" s="91"/>
      <c r="I102" s="91"/>
      <c r="J102" s="92"/>
      <c r="K102" s="92"/>
      <c r="L102" s="92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3">
        <f t="shared" si="29"/>
        <v>0</v>
      </c>
      <c r="AC102" s="93">
        <f t="shared" si="29"/>
        <v>0</v>
      </c>
      <c r="AD102" s="93">
        <f t="shared" si="29"/>
        <v>0</v>
      </c>
      <c r="AE102" s="93">
        <f t="shared" si="29"/>
        <v>0</v>
      </c>
      <c r="AF102" s="93">
        <f t="shared" si="29"/>
        <v>0</v>
      </c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</row>
    <row r="103" spans="1:67" s="95" customFormat="1" ht="15.75" x14ac:dyDescent="0.25">
      <c r="A103" s="51"/>
      <c r="B103" s="89"/>
      <c r="C103" s="102" t="s">
        <v>102</v>
      </c>
      <c r="D103" s="151"/>
      <c r="E103" s="91"/>
      <c r="F103" s="91"/>
      <c r="G103" s="91"/>
      <c r="H103" s="91"/>
      <c r="I103" s="91"/>
      <c r="J103" s="92"/>
      <c r="K103" s="92"/>
      <c r="L103" s="92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3">
        <f t="shared" si="29"/>
        <v>0</v>
      </c>
      <c r="AC103" s="93">
        <f t="shared" si="29"/>
        <v>0</v>
      </c>
      <c r="AD103" s="93">
        <f t="shared" si="29"/>
        <v>0</v>
      </c>
      <c r="AE103" s="93">
        <f t="shared" si="29"/>
        <v>0</v>
      </c>
      <c r="AF103" s="93">
        <f t="shared" si="29"/>
        <v>0</v>
      </c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</row>
    <row r="104" spans="1:67" s="44" customFormat="1" ht="63" x14ac:dyDescent="0.25">
      <c r="A104" s="51"/>
      <c r="B104" s="86"/>
      <c r="C104" s="100" t="s">
        <v>137</v>
      </c>
      <c r="D104" s="151"/>
      <c r="E104" s="40">
        <f>SUM(E105:E106)</f>
        <v>0</v>
      </c>
      <c r="F104" s="40">
        <f t="shared" ref="F104:BO104" si="30">SUM(F105:F106)</f>
        <v>0</v>
      </c>
      <c r="G104" s="40">
        <f t="shared" si="30"/>
        <v>0</v>
      </c>
      <c r="H104" s="40">
        <f t="shared" si="30"/>
        <v>0</v>
      </c>
      <c r="I104" s="40">
        <f t="shared" si="30"/>
        <v>0</v>
      </c>
      <c r="J104" s="41">
        <f t="shared" si="30"/>
        <v>0</v>
      </c>
      <c r="K104" s="41">
        <f t="shared" si="30"/>
        <v>0</v>
      </c>
      <c r="L104" s="41">
        <f t="shared" si="30"/>
        <v>0</v>
      </c>
      <c r="M104" s="40">
        <f t="shared" si="30"/>
        <v>0</v>
      </c>
      <c r="N104" s="40">
        <f t="shared" si="30"/>
        <v>0</v>
      </c>
      <c r="O104" s="40">
        <f t="shared" si="30"/>
        <v>0</v>
      </c>
      <c r="P104" s="40">
        <f t="shared" si="30"/>
        <v>0</v>
      </c>
      <c r="Q104" s="40">
        <f t="shared" si="30"/>
        <v>0</v>
      </c>
      <c r="R104" s="40">
        <f t="shared" si="30"/>
        <v>0</v>
      </c>
      <c r="S104" s="40">
        <f>SUM(S105:S106)</f>
        <v>0</v>
      </c>
      <c r="T104" s="40">
        <f t="shared" si="30"/>
        <v>0</v>
      </c>
      <c r="U104" s="40">
        <f t="shared" si="30"/>
        <v>0</v>
      </c>
      <c r="V104" s="40">
        <f t="shared" si="30"/>
        <v>0</v>
      </c>
      <c r="W104" s="40">
        <f t="shared" si="30"/>
        <v>0</v>
      </c>
      <c r="X104" s="40">
        <f>SUM(X105:X106)</f>
        <v>0</v>
      </c>
      <c r="Y104" s="40">
        <f t="shared" si="30"/>
        <v>0</v>
      </c>
      <c r="Z104" s="40">
        <f t="shared" si="30"/>
        <v>0</v>
      </c>
      <c r="AA104" s="40">
        <f t="shared" si="30"/>
        <v>0</v>
      </c>
      <c r="AB104" s="40">
        <f t="shared" si="30"/>
        <v>0</v>
      </c>
      <c r="AC104" s="40">
        <f t="shared" si="30"/>
        <v>0</v>
      </c>
      <c r="AD104" s="40">
        <f t="shared" si="30"/>
        <v>0</v>
      </c>
      <c r="AE104" s="40">
        <f t="shared" si="30"/>
        <v>0</v>
      </c>
      <c r="AF104" s="40">
        <f t="shared" si="30"/>
        <v>0</v>
      </c>
      <c r="AG104" s="43">
        <f t="shared" si="30"/>
        <v>0</v>
      </c>
      <c r="AH104" s="43">
        <f>SUM(AH105:AH106)</f>
        <v>0</v>
      </c>
      <c r="AI104" s="43">
        <f t="shared" si="30"/>
        <v>0</v>
      </c>
      <c r="AJ104" s="43">
        <f t="shared" si="30"/>
        <v>0</v>
      </c>
      <c r="AK104" s="43">
        <f t="shared" si="30"/>
        <v>0</v>
      </c>
      <c r="AL104" s="43">
        <f t="shared" si="30"/>
        <v>0</v>
      </c>
      <c r="AM104" s="43">
        <f>SUM(AM105:AM106)</f>
        <v>0</v>
      </c>
      <c r="AN104" s="43">
        <f t="shared" si="30"/>
        <v>0</v>
      </c>
      <c r="AO104" s="43">
        <f t="shared" si="30"/>
        <v>0</v>
      </c>
      <c r="AP104" s="43">
        <f t="shared" si="30"/>
        <v>0</v>
      </c>
      <c r="AQ104" s="43">
        <f t="shared" si="30"/>
        <v>0</v>
      </c>
      <c r="AR104" s="43">
        <f>SUM(AR105:AR106)</f>
        <v>0</v>
      </c>
      <c r="AS104" s="43">
        <f t="shared" si="30"/>
        <v>0</v>
      </c>
      <c r="AT104" s="43">
        <f t="shared" si="30"/>
        <v>0</v>
      </c>
      <c r="AU104" s="43">
        <f t="shared" si="30"/>
        <v>0</v>
      </c>
      <c r="AV104" s="43">
        <f t="shared" si="30"/>
        <v>0</v>
      </c>
      <c r="AW104" s="43">
        <f t="shared" si="30"/>
        <v>0</v>
      </c>
      <c r="AX104" s="43">
        <f t="shared" si="30"/>
        <v>0</v>
      </c>
      <c r="AY104" s="43">
        <f t="shared" si="30"/>
        <v>0</v>
      </c>
      <c r="AZ104" s="43">
        <f t="shared" si="30"/>
        <v>0</v>
      </c>
      <c r="BA104" s="43">
        <f t="shared" si="30"/>
        <v>0</v>
      </c>
      <c r="BB104" s="43">
        <f t="shared" si="30"/>
        <v>0</v>
      </c>
      <c r="BC104" s="43">
        <f t="shared" si="30"/>
        <v>0</v>
      </c>
      <c r="BD104" s="43">
        <f t="shared" si="30"/>
        <v>0</v>
      </c>
      <c r="BE104" s="43">
        <f t="shared" si="30"/>
        <v>0</v>
      </c>
      <c r="BF104" s="43">
        <f t="shared" si="30"/>
        <v>0</v>
      </c>
      <c r="BG104" s="43">
        <f t="shared" si="30"/>
        <v>0</v>
      </c>
      <c r="BH104" s="43">
        <f t="shared" si="30"/>
        <v>0</v>
      </c>
      <c r="BI104" s="43">
        <f t="shared" si="30"/>
        <v>0</v>
      </c>
      <c r="BJ104" s="43">
        <f t="shared" si="30"/>
        <v>0</v>
      </c>
      <c r="BK104" s="43">
        <f t="shared" si="30"/>
        <v>0</v>
      </c>
      <c r="BL104" s="43">
        <f t="shared" si="30"/>
        <v>0</v>
      </c>
      <c r="BM104" s="43">
        <f t="shared" si="30"/>
        <v>0</v>
      </c>
      <c r="BN104" s="43">
        <f t="shared" si="30"/>
        <v>0</v>
      </c>
      <c r="BO104" s="43">
        <f t="shared" si="30"/>
        <v>0</v>
      </c>
    </row>
    <row r="105" spans="1:67" s="95" customFormat="1" ht="15.75" x14ac:dyDescent="0.25">
      <c r="A105" s="51"/>
      <c r="B105" s="89"/>
      <c r="C105" s="102" t="s">
        <v>138</v>
      </c>
      <c r="D105" s="151"/>
      <c r="E105" s="91"/>
      <c r="F105" s="91"/>
      <c r="G105" s="91"/>
      <c r="H105" s="91"/>
      <c r="I105" s="91"/>
      <c r="J105" s="92"/>
      <c r="K105" s="92"/>
      <c r="L105" s="92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3">
        <f t="shared" ref="AB105:AF110" si="31">AG105+AL105+AQ105+AV105+BA105+BF105+BK105</f>
        <v>0</v>
      </c>
      <c r="AC105" s="93">
        <f t="shared" si="31"/>
        <v>0</v>
      </c>
      <c r="AD105" s="93">
        <f t="shared" si="31"/>
        <v>0</v>
      </c>
      <c r="AE105" s="93">
        <f t="shared" si="31"/>
        <v>0</v>
      </c>
      <c r="AF105" s="93">
        <f t="shared" si="31"/>
        <v>0</v>
      </c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</row>
    <row r="106" spans="1:67" s="95" customFormat="1" ht="15.75" x14ac:dyDescent="0.25">
      <c r="A106" s="51"/>
      <c r="B106" s="89"/>
      <c r="C106" s="102" t="s">
        <v>102</v>
      </c>
      <c r="D106" s="151"/>
      <c r="E106" s="91"/>
      <c r="F106" s="91"/>
      <c r="G106" s="91"/>
      <c r="H106" s="91"/>
      <c r="I106" s="91"/>
      <c r="J106" s="92"/>
      <c r="K106" s="92"/>
      <c r="L106" s="92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3">
        <f t="shared" si="31"/>
        <v>0</v>
      </c>
      <c r="AC106" s="93">
        <f t="shared" si="31"/>
        <v>0</v>
      </c>
      <c r="AD106" s="93">
        <f t="shared" si="31"/>
        <v>0</v>
      </c>
      <c r="AE106" s="93">
        <f t="shared" si="31"/>
        <v>0</v>
      </c>
      <c r="AF106" s="93">
        <f t="shared" si="31"/>
        <v>0</v>
      </c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</row>
    <row r="107" spans="1:67" s="44" customFormat="1" ht="15.75" x14ac:dyDescent="0.25">
      <c r="A107" s="51"/>
      <c r="B107" s="86"/>
      <c r="C107" s="100" t="s">
        <v>139</v>
      </c>
      <c r="D107" s="151"/>
      <c r="E107" s="40"/>
      <c r="F107" s="40"/>
      <c r="G107" s="40"/>
      <c r="H107" s="40"/>
      <c r="I107" s="40"/>
      <c r="J107" s="41"/>
      <c r="K107" s="41"/>
      <c r="L107" s="41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2">
        <f t="shared" si="31"/>
        <v>0</v>
      </c>
      <c r="AC107" s="42">
        <f t="shared" si="31"/>
        <v>0</v>
      </c>
      <c r="AD107" s="42">
        <f t="shared" si="31"/>
        <v>0</v>
      </c>
      <c r="AE107" s="42">
        <f t="shared" si="31"/>
        <v>0</v>
      </c>
      <c r="AF107" s="42">
        <f t="shared" si="31"/>
        <v>0</v>
      </c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</row>
    <row r="108" spans="1:67" s="44" customFormat="1" ht="15.75" x14ac:dyDescent="0.25">
      <c r="A108" s="51"/>
      <c r="B108" s="86"/>
      <c r="C108" s="100" t="s">
        <v>140</v>
      </c>
      <c r="D108" s="151"/>
      <c r="E108" s="40"/>
      <c r="F108" s="40"/>
      <c r="G108" s="40"/>
      <c r="H108" s="40"/>
      <c r="I108" s="40"/>
      <c r="J108" s="41"/>
      <c r="K108" s="41"/>
      <c r="L108" s="41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2">
        <f t="shared" si="31"/>
        <v>0</v>
      </c>
      <c r="AC108" s="42">
        <f t="shared" si="31"/>
        <v>0</v>
      </c>
      <c r="AD108" s="42">
        <f t="shared" si="31"/>
        <v>0</v>
      </c>
      <c r="AE108" s="42">
        <f t="shared" si="31"/>
        <v>0</v>
      </c>
      <c r="AF108" s="42">
        <f t="shared" si="31"/>
        <v>0</v>
      </c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</row>
    <row r="109" spans="1:67" s="44" customFormat="1" ht="47.25" x14ac:dyDescent="0.25">
      <c r="A109" s="51"/>
      <c r="B109" s="86"/>
      <c r="C109" s="100" t="s">
        <v>141</v>
      </c>
      <c r="D109" s="151"/>
      <c r="E109" s="40"/>
      <c r="F109" s="40"/>
      <c r="G109" s="40"/>
      <c r="H109" s="40"/>
      <c r="I109" s="40"/>
      <c r="J109" s="41"/>
      <c r="K109" s="41"/>
      <c r="L109" s="41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2">
        <f t="shared" si="31"/>
        <v>0</v>
      </c>
      <c r="AC109" s="42">
        <f t="shared" si="31"/>
        <v>0</v>
      </c>
      <c r="AD109" s="42">
        <f t="shared" si="31"/>
        <v>0</v>
      </c>
      <c r="AE109" s="42">
        <f t="shared" si="31"/>
        <v>0</v>
      </c>
      <c r="AF109" s="42">
        <f t="shared" si="31"/>
        <v>0</v>
      </c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</row>
    <row r="110" spans="1:67" s="44" customFormat="1" ht="15.75" x14ac:dyDescent="0.25">
      <c r="A110" s="51"/>
      <c r="B110" s="86"/>
      <c r="C110" s="97" t="s">
        <v>54</v>
      </c>
      <c r="D110" s="151"/>
      <c r="E110" s="40"/>
      <c r="F110" s="40"/>
      <c r="G110" s="40"/>
      <c r="H110" s="40"/>
      <c r="I110" s="40"/>
      <c r="J110" s="41">
        <v>90000</v>
      </c>
      <c r="K110" s="41"/>
      <c r="L110" s="41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2">
        <f t="shared" si="31"/>
        <v>0</v>
      </c>
      <c r="AC110" s="42">
        <f t="shared" si="31"/>
        <v>0</v>
      </c>
      <c r="AD110" s="42">
        <f t="shared" si="31"/>
        <v>0</v>
      </c>
      <c r="AE110" s="42">
        <f t="shared" si="31"/>
        <v>0</v>
      </c>
      <c r="AF110" s="42">
        <f t="shared" si="31"/>
        <v>0</v>
      </c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</row>
    <row r="111" spans="1:67" s="104" customFormat="1" ht="16.5" customHeight="1" x14ac:dyDescent="0.25">
      <c r="A111" s="51"/>
      <c r="B111" s="81" t="s">
        <v>142</v>
      </c>
      <c r="C111" s="82" t="s">
        <v>143</v>
      </c>
      <c r="D111" s="153"/>
      <c r="E111" s="83">
        <f t="shared" ref="E111:BO111" si="32">SUM(E112:E118)</f>
        <v>0</v>
      </c>
      <c r="F111" s="83">
        <f t="shared" si="32"/>
        <v>0</v>
      </c>
      <c r="G111" s="83">
        <f t="shared" si="32"/>
        <v>0</v>
      </c>
      <c r="H111" s="83">
        <f t="shared" si="32"/>
        <v>0</v>
      </c>
      <c r="I111" s="83">
        <f t="shared" si="32"/>
        <v>0</v>
      </c>
      <c r="J111" s="84">
        <f t="shared" si="32"/>
        <v>0</v>
      </c>
      <c r="K111" s="84">
        <f t="shared" si="32"/>
        <v>12500</v>
      </c>
      <c r="L111" s="84">
        <f t="shared" si="32"/>
        <v>0</v>
      </c>
      <c r="M111" s="83">
        <f t="shared" si="32"/>
        <v>0</v>
      </c>
      <c r="N111" s="83">
        <f t="shared" si="32"/>
        <v>0</v>
      </c>
      <c r="O111" s="83">
        <f t="shared" si="32"/>
        <v>0</v>
      </c>
      <c r="P111" s="83">
        <f t="shared" si="32"/>
        <v>0</v>
      </c>
      <c r="Q111" s="83">
        <f t="shared" si="32"/>
        <v>0</v>
      </c>
      <c r="R111" s="83">
        <f t="shared" si="32"/>
        <v>0</v>
      </c>
      <c r="S111" s="83">
        <f>SUM(S112:S118)</f>
        <v>0</v>
      </c>
      <c r="T111" s="83">
        <f t="shared" si="32"/>
        <v>0</v>
      </c>
      <c r="U111" s="83">
        <f t="shared" si="32"/>
        <v>0</v>
      </c>
      <c r="V111" s="83">
        <f t="shared" si="32"/>
        <v>0</v>
      </c>
      <c r="W111" s="83">
        <f t="shared" si="32"/>
        <v>0</v>
      </c>
      <c r="X111" s="83">
        <f>SUM(X112:X118)</f>
        <v>0</v>
      </c>
      <c r="Y111" s="83">
        <f t="shared" si="32"/>
        <v>0</v>
      </c>
      <c r="Z111" s="83">
        <f t="shared" si="32"/>
        <v>0</v>
      </c>
      <c r="AA111" s="83">
        <f t="shared" si="32"/>
        <v>0</v>
      </c>
      <c r="AB111" s="83">
        <f t="shared" si="32"/>
        <v>0</v>
      </c>
      <c r="AC111" s="83">
        <f t="shared" si="32"/>
        <v>0</v>
      </c>
      <c r="AD111" s="83">
        <f t="shared" si="32"/>
        <v>0</v>
      </c>
      <c r="AE111" s="83">
        <f t="shared" si="32"/>
        <v>0</v>
      </c>
      <c r="AF111" s="83">
        <f t="shared" si="32"/>
        <v>0</v>
      </c>
      <c r="AG111" s="85">
        <f t="shared" si="32"/>
        <v>0</v>
      </c>
      <c r="AH111" s="85">
        <f>SUM(AH112:AH118)</f>
        <v>0</v>
      </c>
      <c r="AI111" s="85">
        <f t="shared" si="32"/>
        <v>0</v>
      </c>
      <c r="AJ111" s="85">
        <f t="shared" si="32"/>
        <v>0</v>
      </c>
      <c r="AK111" s="85">
        <f t="shared" si="32"/>
        <v>0</v>
      </c>
      <c r="AL111" s="85">
        <f t="shared" si="32"/>
        <v>0</v>
      </c>
      <c r="AM111" s="85">
        <f>SUM(AM112:AM118)</f>
        <v>0</v>
      </c>
      <c r="AN111" s="85">
        <f t="shared" si="32"/>
        <v>0</v>
      </c>
      <c r="AO111" s="85">
        <f t="shared" si="32"/>
        <v>0</v>
      </c>
      <c r="AP111" s="85">
        <f t="shared" si="32"/>
        <v>0</v>
      </c>
      <c r="AQ111" s="85">
        <f t="shared" si="32"/>
        <v>0</v>
      </c>
      <c r="AR111" s="85">
        <f>SUM(AR112:AR118)</f>
        <v>0</v>
      </c>
      <c r="AS111" s="85">
        <f t="shared" si="32"/>
        <v>0</v>
      </c>
      <c r="AT111" s="85">
        <f t="shared" si="32"/>
        <v>0</v>
      </c>
      <c r="AU111" s="85">
        <f t="shared" si="32"/>
        <v>0</v>
      </c>
      <c r="AV111" s="85">
        <f t="shared" si="32"/>
        <v>0</v>
      </c>
      <c r="AW111" s="85">
        <f t="shared" si="32"/>
        <v>0</v>
      </c>
      <c r="AX111" s="85">
        <f t="shared" si="32"/>
        <v>0</v>
      </c>
      <c r="AY111" s="85">
        <f t="shared" si="32"/>
        <v>0</v>
      </c>
      <c r="AZ111" s="85">
        <f t="shared" si="32"/>
        <v>0</v>
      </c>
      <c r="BA111" s="85">
        <f t="shared" si="32"/>
        <v>0</v>
      </c>
      <c r="BB111" s="85">
        <f t="shared" si="32"/>
        <v>0</v>
      </c>
      <c r="BC111" s="85">
        <f t="shared" si="32"/>
        <v>0</v>
      </c>
      <c r="BD111" s="85">
        <f t="shared" si="32"/>
        <v>0</v>
      </c>
      <c r="BE111" s="85">
        <f t="shared" si="32"/>
        <v>0</v>
      </c>
      <c r="BF111" s="85">
        <f t="shared" si="32"/>
        <v>0</v>
      </c>
      <c r="BG111" s="85">
        <f t="shared" si="32"/>
        <v>0</v>
      </c>
      <c r="BH111" s="85">
        <f t="shared" si="32"/>
        <v>0</v>
      </c>
      <c r="BI111" s="85">
        <f t="shared" si="32"/>
        <v>0</v>
      </c>
      <c r="BJ111" s="85">
        <f t="shared" si="32"/>
        <v>0</v>
      </c>
      <c r="BK111" s="85">
        <f t="shared" si="32"/>
        <v>0</v>
      </c>
      <c r="BL111" s="85">
        <f t="shared" si="32"/>
        <v>0</v>
      </c>
      <c r="BM111" s="85">
        <f t="shared" si="32"/>
        <v>0</v>
      </c>
      <c r="BN111" s="85">
        <f t="shared" si="32"/>
        <v>0</v>
      </c>
      <c r="BO111" s="85">
        <f t="shared" si="32"/>
        <v>0</v>
      </c>
    </row>
    <row r="112" spans="1:67" s="44" customFormat="1" ht="15.75" x14ac:dyDescent="0.25">
      <c r="A112" s="51"/>
      <c r="B112" s="86"/>
      <c r="C112" s="97" t="s">
        <v>144</v>
      </c>
      <c r="D112" s="151"/>
      <c r="E112" s="40"/>
      <c r="F112" s="40"/>
      <c r="G112" s="40"/>
      <c r="H112" s="40"/>
      <c r="I112" s="40"/>
      <c r="J112" s="41"/>
      <c r="K112" s="41">
        <v>12500</v>
      </c>
      <c r="L112" s="41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2">
        <f>AG112+AL112+AQ112+AV112+BA112+BF112+BK112</f>
        <v>0</v>
      </c>
      <c r="AC112" s="42">
        <f>AH112+AM112+AR112+AW112+BB112+BG112+BL112</f>
        <v>0</v>
      </c>
      <c r="AD112" s="42">
        <f>AI112+AN112+AS112+AX112+BC112+BH112+BM112</f>
        <v>0</v>
      </c>
      <c r="AE112" s="42">
        <f>AJ112+AO112+AT112+AY112+BD112+BI112+BN112</f>
        <v>0</v>
      </c>
      <c r="AF112" s="42">
        <f>AK112+AP112+AU112+AZ112+BE112+BJ112+BO112</f>
        <v>0</v>
      </c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</row>
    <row r="113" spans="1:67" s="44" customFormat="1" ht="15.75" x14ac:dyDescent="0.25">
      <c r="A113" s="51"/>
      <c r="B113" s="86"/>
      <c r="C113" s="97" t="s">
        <v>145</v>
      </c>
      <c r="D113" s="151"/>
      <c r="E113" s="40"/>
      <c r="F113" s="40"/>
      <c r="G113" s="40"/>
      <c r="H113" s="40"/>
      <c r="I113" s="40"/>
      <c r="J113" s="41"/>
      <c r="K113" s="41"/>
      <c r="L113" s="41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2">
        <f t="shared" ref="AB113:AF118" si="33">AG113+AL113+AQ113+AV113+BA113+BF113+BK113</f>
        <v>0</v>
      </c>
      <c r="AC113" s="42">
        <f t="shared" si="33"/>
        <v>0</v>
      </c>
      <c r="AD113" s="42">
        <f t="shared" si="33"/>
        <v>0</v>
      </c>
      <c r="AE113" s="42">
        <f t="shared" si="33"/>
        <v>0</v>
      </c>
      <c r="AF113" s="42">
        <f t="shared" si="33"/>
        <v>0</v>
      </c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</row>
    <row r="114" spans="1:67" s="44" customFormat="1" ht="15.75" x14ac:dyDescent="0.25">
      <c r="A114" s="51"/>
      <c r="B114" s="86"/>
      <c r="C114" s="97" t="s">
        <v>146</v>
      </c>
      <c r="D114" s="151"/>
      <c r="E114" s="40"/>
      <c r="F114" s="40"/>
      <c r="G114" s="40"/>
      <c r="H114" s="40"/>
      <c r="I114" s="40"/>
      <c r="J114" s="41"/>
      <c r="K114" s="41"/>
      <c r="L114" s="41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2">
        <f t="shared" si="33"/>
        <v>0</v>
      </c>
      <c r="AC114" s="42">
        <f t="shared" si="33"/>
        <v>0</v>
      </c>
      <c r="AD114" s="42">
        <f t="shared" si="33"/>
        <v>0</v>
      </c>
      <c r="AE114" s="42">
        <f t="shared" si="33"/>
        <v>0</v>
      </c>
      <c r="AF114" s="42">
        <f t="shared" si="33"/>
        <v>0</v>
      </c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</row>
    <row r="115" spans="1:67" s="44" customFormat="1" ht="15.75" x14ac:dyDescent="0.25">
      <c r="A115" s="51"/>
      <c r="B115" s="86"/>
      <c r="C115" s="97" t="s">
        <v>147</v>
      </c>
      <c r="D115" s="151"/>
      <c r="E115" s="40"/>
      <c r="F115" s="40"/>
      <c r="G115" s="40"/>
      <c r="H115" s="40"/>
      <c r="I115" s="40"/>
      <c r="J115" s="41"/>
      <c r="K115" s="41"/>
      <c r="L115" s="41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2">
        <f t="shared" si="33"/>
        <v>0</v>
      </c>
      <c r="AC115" s="42">
        <f t="shared" si="33"/>
        <v>0</v>
      </c>
      <c r="AD115" s="42">
        <f t="shared" si="33"/>
        <v>0</v>
      </c>
      <c r="AE115" s="42">
        <f t="shared" si="33"/>
        <v>0</v>
      </c>
      <c r="AF115" s="42">
        <f t="shared" si="33"/>
        <v>0</v>
      </c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</row>
    <row r="116" spans="1:67" s="44" customFormat="1" ht="15.75" x14ac:dyDescent="0.25">
      <c r="A116" s="51"/>
      <c r="B116" s="86"/>
      <c r="C116" s="69" t="s">
        <v>148</v>
      </c>
      <c r="D116" s="151"/>
      <c r="E116" s="40"/>
      <c r="F116" s="40"/>
      <c r="G116" s="40"/>
      <c r="H116" s="40"/>
      <c r="I116" s="40"/>
      <c r="J116" s="41"/>
      <c r="K116" s="41"/>
      <c r="L116" s="41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2">
        <f t="shared" si="33"/>
        <v>0</v>
      </c>
      <c r="AC116" s="42">
        <f t="shared" si="33"/>
        <v>0</v>
      </c>
      <c r="AD116" s="42">
        <f t="shared" si="33"/>
        <v>0</v>
      </c>
      <c r="AE116" s="42">
        <f t="shared" si="33"/>
        <v>0</v>
      </c>
      <c r="AF116" s="42">
        <f t="shared" si="33"/>
        <v>0</v>
      </c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</row>
    <row r="117" spans="1:67" s="44" customFormat="1" ht="15.75" x14ac:dyDescent="0.25">
      <c r="A117" s="51"/>
      <c r="B117" s="86"/>
      <c r="C117" s="69" t="s">
        <v>149</v>
      </c>
      <c r="D117" s="151"/>
      <c r="E117" s="40"/>
      <c r="F117" s="40"/>
      <c r="G117" s="40"/>
      <c r="H117" s="40"/>
      <c r="I117" s="40"/>
      <c r="J117" s="41"/>
      <c r="K117" s="41"/>
      <c r="L117" s="41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2">
        <f t="shared" si="33"/>
        <v>0</v>
      </c>
      <c r="AC117" s="42">
        <f t="shared" si="33"/>
        <v>0</v>
      </c>
      <c r="AD117" s="42">
        <f t="shared" si="33"/>
        <v>0</v>
      </c>
      <c r="AE117" s="42">
        <f t="shared" si="33"/>
        <v>0</v>
      </c>
      <c r="AF117" s="42">
        <f t="shared" si="33"/>
        <v>0</v>
      </c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</row>
    <row r="118" spans="1:67" s="44" customFormat="1" ht="15.75" x14ac:dyDescent="0.25">
      <c r="A118" s="51"/>
      <c r="B118" s="86"/>
      <c r="C118" s="97" t="s">
        <v>54</v>
      </c>
      <c r="D118" s="151"/>
      <c r="E118" s="40"/>
      <c r="F118" s="40"/>
      <c r="G118" s="40"/>
      <c r="H118" s="40"/>
      <c r="I118" s="40"/>
      <c r="J118" s="41"/>
      <c r="K118" s="41"/>
      <c r="L118" s="41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2">
        <f t="shared" si="33"/>
        <v>0</v>
      </c>
      <c r="AC118" s="42">
        <f t="shared" si="33"/>
        <v>0</v>
      </c>
      <c r="AD118" s="42">
        <f t="shared" si="33"/>
        <v>0</v>
      </c>
      <c r="AE118" s="42">
        <f t="shared" si="33"/>
        <v>0</v>
      </c>
      <c r="AF118" s="42">
        <f t="shared" si="33"/>
        <v>0</v>
      </c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</row>
    <row r="119" spans="1:67" s="80" customFormat="1" ht="21" customHeight="1" x14ac:dyDescent="0.2">
      <c r="A119" s="76"/>
      <c r="B119" s="77" t="s">
        <v>150</v>
      </c>
      <c r="C119" s="105" t="s">
        <v>151</v>
      </c>
      <c r="D119" s="150">
        <v>226</v>
      </c>
      <c r="E119" s="79">
        <f>E120+E127+E131+E136</f>
        <v>0</v>
      </c>
      <c r="F119" s="79">
        <f t="shared" ref="F119:BO119" si="34">F120+F127+F131+F136</f>
        <v>0</v>
      </c>
      <c r="G119" s="79">
        <f t="shared" si="34"/>
        <v>0</v>
      </c>
      <c r="H119" s="79">
        <f t="shared" si="34"/>
        <v>0</v>
      </c>
      <c r="I119" s="79">
        <f t="shared" si="34"/>
        <v>0</v>
      </c>
      <c r="J119" s="79">
        <f t="shared" si="34"/>
        <v>51288.84</v>
      </c>
      <c r="K119" s="79">
        <f t="shared" si="34"/>
        <v>128174.75</v>
      </c>
      <c r="L119" s="79">
        <f t="shared" si="34"/>
        <v>511715.38</v>
      </c>
      <c r="M119" s="79">
        <f t="shared" si="34"/>
        <v>0</v>
      </c>
      <c r="N119" s="79">
        <f t="shared" si="34"/>
        <v>5381.95</v>
      </c>
      <c r="O119" s="79">
        <f t="shared" si="34"/>
        <v>0</v>
      </c>
      <c r="P119" s="79">
        <f t="shared" si="34"/>
        <v>0</v>
      </c>
      <c r="Q119" s="79">
        <f t="shared" si="34"/>
        <v>0</v>
      </c>
      <c r="R119" s="79">
        <f t="shared" si="34"/>
        <v>82000</v>
      </c>
      <c r="S119" s="79">
        <f>S120+S127+S131+S136</f>
        <v>63488.84</v>
      </c>
      <c r="T119" s="79">
        <f t="shared" si="34"/>
        <v>0</v>
      </c>
      <c r="U119" s="79">
        <f t="shared" si="34"/>
        <v>63488.84</v>
      </c>
      <c r="V119" s="79">
        <f t="shared" si="34"/>
        <v>63488.84</v>
      </c>
      <c r="W119" s="79">
        <f t="shared" si="34"/>
        <v>250500</v>
      </c>
      <c r="X119" s="79">
        <f>X120+X127+X131+X136</f>
        <v>209928.19</v>
      </c>
      <c r="Y119" s="79">
        <f t="shared" si="34"/>
        <v>0</v>
      </c>
      <c r="Z119" s="79">
        <f t="shared" si="34"/>
        <v>209928.19</v>
      </c>
      <c r="AA119" s="79">
        <f t="shared" si="34"/>
        <v>208343.15000000002</v>
      </c>
      <c r="AB119" s="79">
        <f t="shared" si="34"/>
        <v>513700</v>
      </c>
      <c r="AC119" s="79">
        <f t="shared" si="34"/>
        <v>68643.570000000007</v>
      </c>
      <c r="AD119" s="79">
        <f t="shared" si="34"/>
        <v>0</v>
      </c>
      <c r="AE119" s="79">
        <f t="shared" si="34"/>
        <v>78143.570000000007</v>
      </c>
      <c r="AF119" s="79">
        <f t="shared" si="34"/>
        <v>78143.570000000007</v>
      </c>
      <c r="AG119" s="79">
        <f t="shared" si="34"/>
        <v>0</v>
      </c>
      <c r="AH119" s="79">
        <f>AH120+AH127+AH131+AH136</f>
        <v>8000</v>
      </c>
      <c r="AI119" s="79">
        <f t="shared" si="34"/>
        <v>0</v>
      </c>
      <c r="AJ119" s="79">
        <f t="shared" si="34"/>
        <v>8000</v>
      </c>
      <c r="AK119" s="79">
        <f t="shared" si="34"/>
        <v>8000</v>
      </c>
      <c r="AL119" s="79">
        <f t="shared" si="34"/>
        <v>513700</v>
      </c>
      <c r="AM119" s="79">
        <f>AM120+AM127+AM131+AM136</f>
        <v>49343.57</v>
      </c>
      <c r="AN119" s="79">
        <f t="shared" si="34"/>
        <v>0</v>
      </c>
      <c r="AO119" s="79">
        <f t="shared" si="34"/>
        <v>49343.57</v>
      </c>
      <c r="AP119" s="79">
        <f t="shared" si="34"/>
        <v>49343.57</v>
      </c>
      <c r="AQ119" s="79">
        <f t="shared" si="34"/>
        <v>0</v>
      </c>
      <c r="AR119" s="79">
        <f>AR120+AR127+AR131+AR136</f>
        <v>20800</v>
      </c>
      <c r="AS119" s="79">
        <f t="shared" si="34"/>
        <v>0</v>
      </c>
      <c r="AT119" s="79">
        <f t="shared" si="34"/>
        <v>20800</v>
      </c>
      <c r="AU119" s="79">
        <f t="shared" si="34"/>
        <v>20800</v>
      </c>
      <c r="AV119" s="79">
        <f t="shared" si="34"/>
        <v>0</v>
      </c>
      <c r="AW119" s="79">
        <f t="shared" si="34"/>
        <v>0</v>
      </c>
      <c r="AX119" s="79">
        <f t="shared" si="34"/>
        <v>0</v>
      </c>
      <c r="AY119" s="79">
        <f t="shared" si="34"/>
        <v>0</v>
      </c>
      <c r="AZ119" s="79">
        <f t="shared" si="34"/>
        <v>0</v>
      </c>
      <c r="BA119" s="79">
        <f t="shared" si="34"/>
        <v>0</v>
      </c>
      <c r="BB119" s="79">
        <f t="shared" si="34"/>
        <v>0</v>
      </c>
      <c r="BC119" s="79">
        <f t="shared" si="34"/>
        <v>0</v>
      </c>
      <c r="BD119" s="79">
        <f t="shared" si="34"/>
        <v>0</v>
      </c>
      <c r="BE119" s="79">
        <f t="shared" si="34"/>
        <v>0</v>
      </c>
      <c r="BF119" s="79">
        <f t="shared" si="34"/>
        <v>0</v>
      </c>
      <c r="BG119" s="79">
        <f t="shared" si="34"/>
        <v>0</v>
      </c>
      <c r="BH119" s="79">
        <f t="shared" si="34"/>
        <v>0</v>
      </c>
      <c r="BI119" s="79">
        <f t="shared" si="34"/>
        <v>0</v>
      </c>
      <c r="BJ119" s="79">
        <f t="shared" si="34"/>
        <v>0</v>
      </c>
      <c r="BK119" s="79">
        <f t="shared" si="34"/>
        <v>0</v>
      </c>
      <c r="BL119" s="79">
        <f t="shared" si="34"/>
        <v>0</v>
      </c>
      <c r="BM119" s="79">
        <f t="shared" si="34"/>
        <v>0</v>
      </c>
      <c r="BN119" s="79">
        <f t="shared" si="34"/>
        <v>0</v>
      </c>
      <c r="BO119" s="79">
        <f t="shared" si="34"/>
        <v>0</v>
      </c>
    </row>
    <row r="120" spans="1:67" s="104" customFormat="1" ht="16.5" customHeight="1" x14ac:dyDescent="0.25">
      <c r="A120" s="51"/>
      <c r="B120" s="81" t="s">
        <v>152</v>
      </c>
      <c r="C120" s="82" t="s">
        <v>153</v>
      </c>
      <c r="D120" s="151"/>
      <c r="E120" s="83">
        <f>SUM(E121:E126)</f>
        <v>0</v>
      </c>
      <c r="F120" s="83">
        <f t="shared" ref="F120:BO120" si="35">SUM(F121:F126)</f>
        <v>0</v>
      </c>
      <c r="G120" s="83">
        <f t="shared" si="35"/>
        <v>0</v>
      </c>
      <c r="H120" s="83">
        <f t="shared" si="35"/>
        <v>0</v>
      </c>
      <c r="I120" s="83">
        <f t="shared" si="35"/>
        <v>0</v>
      </c>
      <c r="J120" s="84">
        <f t="shared" si="35"/>
        <v>5000</v>
      </c>
      <c r="K120" s="84">
        <f t="shared" si="35"/>
        <v>12761.2</v>
      </c>
      <c r="L120" s="84">
        <f t="shared" si="35"/>
        <v>7000</v>
      </c>
      <c r="M120" s="83">
        <f t="shared" si="35"/>
        <v>0</v>
      </c>
      <c r="N120" s="83">
        <f t="shared" si="35"/>
        <v>0</v>
      </c>
      <c r="O120" s="83">
        <f t="shared" si="35"/>
        <v>0</v>
      </c>
      <c r="P120" s="83">
        <f t="shared" si="35"/>
        <v>0</v>
      </c>
      <c r="Q120" s="83">
        <f t="shared" si="35"/>
        <v>0</v>
      </c>
      <c r="R120" s="83">
        <f t="shared" si="35"/>
        <v>7700</v>
      </c>
      <c r="S120" s="83">
        <f>SUM(S121:S126)</f>
        <v>7700</v>
      </c>
      <c r="T120" s="83">
        <f t="shared" si="35"/>
        <v>0</v>
      </c>
      <c r="U120" s="83">
        <f t="shared" si="35"/>
        <v>7700</v>
      </c>
      <c r="V120" s="83">
        <f t="shared" si="35"/>
        <v>7700</v>
      </c>
      <c r="W120" s="83">
        <f t="shared" si="35"/>
        <v>25000</v>
      </c>
      <c r="X120" s="83">
        <f>SUM(X121:X126)</f>
        <v>28261.200000000001</v>
      </c>
      <c r="Y120" s="83">
        <f t="shared" si="35"/>
        <v>0</v>
      </c>
      <c r="Z120" s="83">
        <f t="shared" si="35"/>
        <v>28261.200000000001</v>
      </c>
      <c r="AA120" s="83">
        <f t="shared" si="35"/>
        <v>28261.200000000001</v>
      </c>
      <c r="AB120" s="83">
        <f t="shared" si="35"/>
        <v>100000</v>
      </c>
      <c r="AC120" s="83">
        <f t="shared" si="35"/>
        <v>0</v>
      </c>
      <c r="AD120" s="83">
        <f t="shared" si="35"/>
        <v>0</v>
      </c>
      <c r="AE120" s="83">
        <f t="shared" si="35"/>
        <v>9500</v>
      </c>
      <c r="AF120" s="83">
        <f t="shared" si="35"/>
        <v>9500</v>
      </c>
      <c r="AG120" s="85">
        <f t="shared" si="35"/>
        <v>0</v>
      </c>
      <c r="AH120" s="85">
        <f>SUM(AH121:AH126)</f>
        <v>8000</v>
      </c>
      <c r="AI120" s="85">
        <f t="shared" si="35"/>
        <v>0</v>
      </c>
      <c r="AJ120" s="85">
        <f t="shared" si="35"/>
        <v>8000</v>
      </c>
      <c r="AK120" s="85">
        <f t="shared" si="35"/>
        <v>8000</v>
      </c>
      <c r="AL120" s="85">
        <f t="shared" si="35"/>
        <v>100000</v>
      </c>
      <c r="AM120" s="85">
        <f>SUM(AM121:AM126)</f>
        <v>1500</v>
      </c>
      <c r="AN120" s="85">
        <f t="shared" si="35"/>
        <v>0</v>
      </c>
      <c r="AO120" s="85">
        <f t="shared" si="35"/>
        <v>1500</v>
      </c>
      <c r="AP120" s="85">
        <f t="shared" si="35"/>
        <v>1500</v>
      </c>
      <c r="AQ120" s="85">
        <f t="shared" si="35"/>
        <v>0</v>
      </c>
      <c r="AR120" s="85">
        <f>SUM(AR121:AR126)</f>
        <v>0</v>
      </c>
      <c r="AS120" s="85">
        <f t="shared" si="35"/>
        <v>0</v>
      </c>
      <c r="AT120" s="85">
        <f t="shared" si="35"/>
        <v>0</v>
      </c>
      <c r="AU120" s="85">
        <f t="shared" si="35"/>
        <v>0</v>
      </c>
      <c r="AV120" s="85">
        <f t="shared" si="35"/>
        <v>0</v>
      </c>
      <c r="AW120" s="85">
        <f t="shared" si="35"/>
        <v>0</v>
      </c>
      <c r="AX120" s="85">
        <f t="shared" si="35"/>
        <v>0</v>
      </c>
      <c r="AY120" s="85">
        <f t="shared" si="35"/>
        <v>0</v>
      </c>
      <c r="AZ120" s="85">
        <f t="shared" si="35"/>
        <v>0</v>
      </c>
      <c r="BA120" s="85">
        <f t="shared" si="35"/>
        <v>0</v>
      </c>
      <c r="BB120" s="85">
        <f t="shared" si="35"/>
        <v>0</v>
      </c>
      <c r="BC120" s="85">
        <f t="shared" si="35"/>
        <v>0</v>
      </c>
      <c r="BD120" s="85">
        <f t="shared" si="35"/>
        <v>0</v>
      </c>
      <c r="BE120" s="85">
        <f t="shared" si="35"/>
        <v>0</v>
      </c>
      <c r="BF120" s="85">
        <f t="shared" si="35"/>
        <v>0</v>
      </c>
      <c r="BG120" s="85">
        <f t="shared" si="35"/>
        <v>0</v>
      </c>
      <c r="BH120" s="85">
        <f t="shared" si="35"/>
        <v>0</v>
      </c>
      <c r="BI120" s="85">
        <f t="shared" si="35"/>
        <v>0</v>
      </c>
      <c r="BJ120" s="85">
        <f t="shared" si="35"/>
        <v>0</v>
      </c>
      <c r="BK120" s="85">
        <f t="shared" si="35"/>
        <v>0</v>
      </c>
      <c r="BL120" s="85">
        <f t="shared" si="35"/>
        <v>0</v>
      </c>
      <c r="BM120" s="85">
        <f t="shared" si="35"/>
        <v>0</v>
      </c>
      <c r="BN120" s="85">
        <f t="shared" si="35"/>
        <v>0</v>
      </c>
      <c r="BO120" s="85">
        <f t="shared" si="35"/>
        <v>0</v>
      </c>
    </row>
    <row r="121" spans="1:67" s="44" customFormat="1" ht="47.25" x14ac:dyDescent="0.25">
      <c r="A121" s="51"/>
      <c r="B121" s="86"/>
      <c r="C121" s="100" t="s">
        <v>154</v>
      </c>
      <c r="D121" s="151"/>
      <c r="E121" s="40"/>
      <c r="F121" s="40"/>
      <c r="G121" s="40"/>
      <c r="H121" s="40"/>
      <c r="I121" s="40"/>
      <c r="J121" s="41"/>
      <c r="K121" s="41"/>
      <c r="L121" s="41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>
        <v>25000</v>
      </c>
      <c r="X121" s="40"/>
      <c r="Y121" s="40"/>
      <c r="Z121" s="40"/>
      <c r="AA121" s="40"/>
      <c r="AB121" s="42">
        <f t="shared" ref="AB121:AF126" si="36">AG121+AL121+AQ121+AV121+BA121+BF121+BK121</f>
        <v>0</v>
      </c>
      <c r="AC121" s="42">
        <f t="shared" si="36"/>
        <v>0</v>
      </c>
      <c r="AD121" s="42">
        <f t="shared" si="36"/>
        <v>0</v>
      </c>
      <c r="AE121" s="42">
        <f t="shared" si="36"/>
        <v>0</v>
      </c>
      <c r="AF121" s="42">
        <f t="shared" si="36"/>
        <v>0</v>
      </c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</row>
    <row r="122" spans="1:67" s="44" customFormat="1" ht="63" x14ac:dyDescent="0.25">
      <c r="A122" s="51"/>
      <c r="B122" s="86"/>
      <c r="C122" s="100" t="s">
        <v>155</v>
      </c>
      <c r="D122" s="151"/>
      <c r="E122" s="40"/>
      <c r="F122" s="40"/>
      <c r="G122" s="40"/>
      <c r="H122" s="40"/>
      <c r="I122" s="40"/>
      <c r="J122" s="41"/>
      <c r="K122" s="41"/>
      <c r="L122" s="41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2">
        <f t="shared" si="36"/>
        <v>0</v>
      </c>
      <c r="AC122" s="42">
        <f t="shared" si="36"/>
        <v>0</v>
      </c>
      <c r="AD122" s="42">
        <f t="shared" si="36"/>
        <v>0</v>
      </c>
      <c r="AE122" s="42">
        <f t="shared" si="36"/>
        <v>0</v>
      </c>
      <c r="AF122" s="42">
        <f t="shared" si="36"/>
        <v>0</v>
      </c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</row>
    <row r="123" spans="1:67" s="44" customFormat="1" ht="15.75" x14ac:dyDescent="0.25">
      <c r="A123" s="51"/>
      <c r="B123" s="86"/>
      <c r="C123" s="100" t="s">
        <v>156</v>
      </c>
      <c r="D123" s="151"/>
      <c r="E123" s="40"/>
      <c r="F123" s="40"/>
      <c r="G123" s="40"/>
      <c r="H123" s="40"/>
      <c r="I123" s="40"/>
      <c r="J123" s="41"/>
      <c r="K123" s="41"/>
      <c r="L123" s="41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2">
        <f t="shared" si="36"/>
        <v>100000</v>
      </c>
      <c r="AC123" s="42">
        <f t="shared" si="36"/>
        <v>0</v>
      </c>
      <c r="AD123" s="42">
        <f t="shared" si="36"/>
        <v>0</v>
      </c>
      <c r="AE123" s="42">
        <f t="shared" si="36"/>
        <v>0</v>
      </c>
      <c r="AF123" s="42">
        <f t="shared" si="36"/>
        <v>0</v>
      </c>
      <c r="AG123" s="43"/>
      <c r="AH123" s="43"/>
      <c r="AI123" s="43"/>
      <c r="AJ123" s="43"/>
      <c r="AK123" s="43"/>
      <c r="AL123" s="43">
        <v>100000</v>
      </c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</row>
    <row r="124" spans="1:67" s="44" customFormat="1" ht="15.75" x14ac:dyDescent="0.25">
      <c r="A124" s="51"/>
      <c r="B124" s="86"/>
      <c r="C124" s="100" t="s">
        <v>157</v>
      </c>
      <c r="D124" s="151"/>
      <c r="E124" s="40"/>
      <c r="F124" s="40"/>
      <c r="G124" s="40"/>
      <c r="H124" s="40"/>
      <c r="I124" s="40"/>
      <c r="J124" s="41"/>
      <c r="K124" s="41"/>
      <c r="L124" s="41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2">
        <f t="shared" si="36"/>
        <v>0</v>
      </c>
      <c r="AC124" s="42">
        <f t="shared" si="36"/>
        <v>0</v>
      </c>
      <c r="AD124" s="42">
        <f t="shared" si="36"/>
        <v>0</v>
      </c>
      <c r="AE124" s="42">
        <f t="shared" si="36"/>
        <v>0</v>
      </c>
      <c r="AF124" s="42">
        <f t="shared" si="36"/>
        <v>0</v>
      </c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</row>
    <row r="125" spans="1:67" s="44" customFormat="1" ht="15.75" x14ac:dyDescent="0.25">
      <c r="A125" s="51"/>
      <c r="B125" s="86"/>
      <c r="C125" s="100" t="s">
        <v>158</v>
      </c>
      <c r="D125" s="151"/>
      <c r="E125" s="40"/>
      <c r="F125" s="40"/>
      <c r="G125" s="40"/>
      <c r="H125" s="40"/>
      <c r="I125" s="40"/>
      <c r="J125" s="41">
        <v>5000</v>
      </c>
      <c r="K125" s="41">
        <v>12761.2</v>
      </c>
      <c r="L125" s="41">
        <v>7000</v>
      </c>
      <c r="M125" s="40"/>
      <c r="N125" s="40"/>
      <c r="O125" s="40"/>
      <c r="P125" s="40"/>
      <c r="Q125" s="40"/>
      <c r="R125" s="40">
        <v>7700</v>
      </c>
      <c r="S125" s="40">
        <v>7700</v>
      </c>
      <c r="T125" s="40"/>
      <c r="U125" s="40">
        <v>7700</v>
      </c>
      <c r="V125" s="40">
        <v>7700</v>
      </c>
      <c r="W125" s="40"/>
      <c r="X125" s="40">
        <v>28261.200000000001</v>
      </c>
      <c r="Y125" s="40"/>
      <c r="Z125" s="40">
        <v>28261.200000000001</v>
      </c>
      <c r="AA125" s="40">
        <v>28261.200000000001</v>
      </c>
      <c r="AB125" s="42"/>
      <c r="AC125" s="42"/>
      <c r="AD125" s="42"/>
      <c r="AE125" s="42">
        <v>9500</v>
      </c>
      <c r="AF125" s="42">
        <v>9500</v>
      </c>
      <c r="AG125" s="43"/>
      <c r="AH125" s="43">
        <v>8000</v>
      </c>
      <c r="AI125" s="43"/>
      <c r="AJ125" s="43">
        <v>8000</v>
      </c>
      <c r="AK125" s="43">
        <v>8000</v>
      </c>
      <c r="AL125" s="43"/>
      <c r="AM125" s="43">
        <v>1500</v>
      </c>
      <c r="AN125" s="43"/>
      <c r="AO125" s="43">
        <v>1500</v>
      </c>
      <c r="AP125" s="43">
        <v>1500</v>
      </c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</row>
    <row r="126" spans="1:67" s="44" customFormat="1" ht="15.75" x14ac:dyDescent="0.25">
      <c r="A126" s="51"/>
      <c r="B126" s="86"/>
      <c r="C126" s="100" t="s">
        <v>54</v>
      </c>
      <c r="D126" s="151"/>
      <c r="E126" s="40"/>
      <c r="F126" s="40"/>
      <c r="G126" s="40"/>
      <c r="H126" s="40"/>
      <c r="I126" s="40"/>
      <c r="J126" s="41"/>
      <c r="K126" s="41"/>
      <c r="L126" s="41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2">
        <f t="shared" si="36"/>
        <v>0</v>
      </c>
      <c r="AC126" s="42">
        <f t="shared" si="36"/>
        <v>0</v>
      </c>
      <c r="AD126" s="42">
        <f t="shared" si="36"/>
        <v>0</v>
      </c>
      <c r="AE126" s="42">
        <f t="shared" si="36"/>
        <v>0</v>
      </c>
      <c r="AF126" s="42">
        <f t="shared" si="36"/>
        <v>0</v>
      </c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</row>
    <row r="127" spans="1:67" s="104" customFormat="1" ht="16.5" customHeight="1" x14ac:dyDescent="0.25">
      <c r="A127" s="51"/>
      <c r="B127" s="81" t="s">
        <v>159</v>
      </c>
      <c r="C127" s="82" t="s">
        <v>160</v>
      </c>
      <c r="D127" s="151"/>
      <c r="E127" s="83">
        <f>SUM(E128:E130)</f>
        <v>0</v>
      </c>
      <c r="F127" s="83">
        <f t="shared" ref="F127:BO127" si="37">SUM(F128:F130)</f>
        <v>0</v>
      </c>
      <c r="G127" s="83">
        <f t="shared" si="37"/>
        <v>0</v>
      </c>
      <c r="H127" s="83">
        <f t="shared" si="37"/>
        <v>0</v>
      </c>
      <c r="I127" s="83">
        <f t="shared" si="37"/>
        <v>0</v>
      </c>
      <c r="J127" s="84">
        <f t="shared" si="37"/>
        <v>0</v>
      </c>
      <c r="K127" s="84">
        <f t="shared" si="37"/>
        <v>0</v>
      </c>
      <c r="L127" s="84">
        <f t="shared" si="37"/>
        <v>0</v>
      </c>
      <c r="M127" s="83">
        <f t="shared" si="37"/>
        <v>0</v>
      </c>
      <c r="N127" s="83">
        <f t="shared" si="37"/>
        <v>0</v>
      </c>
      <c r="O127" s="83">
        <f t="shared" si="37"/>
        <v>0</v>
      </c>
      <c r="P127" s="83">
        <f t="shared" si="37"/>
        <v>0</v>
      </c>
      <c r="Q127" s="83">
        <f t="shared" si="37"/>
        <v>0</v>
      </c>
      <c r="R127" s="83">
        <f t="shared" si="37"/>
        <v>0</v>
      </c>
      <c r="S127" s="83">
        <f>SUM(S128:S130)</f>
        <v>0</v>
      </c>
      <c r="T127" s="83">
        <f t="shared" si="37"/>
        <v>0</v>
      </c>
      <c r="U127" s="83">
        <f t="shared" si="37"/>
        <v>0</v>
      </c>
      <c r="V127" s="83">
        <f t="shared" si="37"/>
        <v>0</v>
      </c>
      <c r="W127" s="83">
        <f t="shared" si="37"/>
        <v>0</v>
      </c>
      <c r="X127" s="83">
        <f>SUM(X128:X130)</f>
        <v>0</v>
      </c>
      <c r="Y127" s="83">
        <f t="shared" si="37"/>
        <v>0</v>
      </c>
      <c r="Z127" s="83">
        <f t="shared" si="37"/>
        <v>0</v>
      </c>
      <c r="AA127" s="83">
        <f t="shared" si="37"/>
        <v>0</v>
      </c>
      <c r="AB127" s="83">
        <f t="shared" si="37"/>
        <v>0</v>
      </c>
      <c r="AC127" s="83">
        <f t="shared" si="37"/>
        <v>0</v>
      </c>
      <c r="AD127" s="83">
        <f t="shared" si="37"/>
        <v>0</v>
      </c>
      <c r="AE127" s="83">
        <f t="shared" si="37"/>
        <v>0</v>
      </c>
      <c r="AF127" s="83">
        <f t="shared" si="37"/>
        <v>0</v>
      </c>
      <c r="AG127" s="85">
        <f t="shared" si="37"/>
        <v>0</v>
      </c>
      <c r="AH127" s="85">
        <f>SUM(AH128:AH130)</f>
        <v>0</v>
      </c>
      <c r="AI127" s="85">
        <f t="shared" si="37"/>
        <v>0</v>
      </c>
      <c r="AJ127" s="85">
        <f t="shared" si="37"/>
        <v>0</v>
      </c>
      <c r="AK127" s="85">
        <f t="shared" si="37"/>
        <v>0</v>
      </c>
      <c r="AL127" s="85">
        <f t="shared" si="37"/>
        <v>0</v>
      </c>
      <c r="AM127" s="85">
        <f>SUM(AM128:AM130)</f>
        <v>0</v>
      </c>
      <c r="AN127" s="85">
        <f t="shared" si="37"/>
        <v>0</v>
      </c>
      <c r="AO127" s="85">
        <f t="shared" si="37"/>
        <v>0</v>
      </c>
      <c r="AP127" s="85">
        <f t="shared" si="37"/>
        <v>0</v>
      </c>
      <c r="AQ127" s="85">
        <f t="shared" si="37"/>
        <v>0</v>
      </c>
      <c r="AR127" s="85">
        <f>SUM(AR128:AR130)</f>
        <v>0</v>
      </c>
      <c r="AS127" s="85">
        <f t="shared" si="37"/>
        <v>0</v>
      </c>
      <c r="AT127" s="85">
        <f t="shared" si="37"/>
        <v>0</v>
      </c>
      <c r="AU127" s="85">
        <f t="shared" si="37"/>
        <v>0</v>
      </c>
      <c r="AV127" s="85">
        <f t="shared" si="37"/>
        <v>0</v>
      </c>
      <c r="AW127" s="85">
        <f t="shared" si="37"/>
        <v>0</v>
      </c>
      <c r="AX127" s="85">
        <f t="shared" si="37"/>
        <v>0</v>
      </c>
      <c r="AY127" s="85">
        <f t="shared" si="37"/>
        <v>0</v>
      </c>
      <c r="AZ127" s="85">
        <f t="shared" si="37"/>
        <v>0</v>
      </c>
      <c r="BA127" s="85">
        <f t="shared" si="37"/>
        <v>0</v>
      </c>
      <c r="BB127" s="85">
        <f t="shared" si="37"/>
        <v>0</v>
      </c>
      <c r="BC127" s="85">
        <f t="shared" si="37"/>
        <v>0</v>
      </c>
      <c r="BD127" s="85">
        <f t="shared" si="37"/>
        <v>0</v>
      </c>
      <c r="BE127" s="85">
        <f t="shared" si="37"/>
        <v>0</v>
      </c>
      <c r="BF127" s="85">
        <f t="shared" si="37"/>
        <v>0</v>
      </c>
      <c r="BG127" s="85">
        <f t="shared" si="37"/>
        <v>0</v>
      </c>
      <c r="BH127" s="85">
        <f t="shared" si="37"/>
        <v>0</v>
      </c>
      <c r="BI127" s="85">
        <f t="shared" si="37"/>
        <v>0</v>
      </c>
      <c r="BJ127" s="85">
        <f t="shared" si="37"/>
        <v>0</v>
      </c>
      <c r="BK127" s="85">
        <f t="shared" si="37"/>
        <v>0</v>
      </c>
      <c r="BL127" s="85">
        <f t="shared" si="37"/>
        <v>0</v>
      </c>
      <c r="BM127" s="85">
        <f t="shared" si="37"/>
        <v>0</v>
      </c>
      <c r="BN127" s="85">
        <f t="shared" si="37"/>
        <v>0</v>
      </c>
      <c r="BO127" s="85">
        <f t="shared" si="37"/>
        <v>0</v>
      </c>
    </row>
    <row r="128" spans="1:67" s="44" customFormat="1" ht="15.75" x14ac:dyDescent="0.25">
      <c r="A128" s="51"/>
      <c r="B128" s="86"/>
      <c r="C128" s="100" t="s">
        <v>161</v>
      </c>
      <c r="D128" s="151"/>
      <c r="E128" s="40"/>
      <c r="F128" s="40"/>
      <c r="G128" s="40"/>
      <c r="H128" s="40"/>
      <c r="I128" s="40"/>
      <c r="J128" s="41"/>
      <c r="K128" s="41"/>
      <c r="L128" s="41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>
        <f t="shared" ref="AB128:AF130" si="38">AG128+AL128+AQ128+AV128+BA128+BF128+BK128</f>
        <v>0</v>
      </c>
      <c r="AC128" s="40">
        <f t="shared" si="38"/>
        <v>0</v>
      </c>
      <c r="AD128" s="40">
        <f t="shared" si="38"/>
        <v>0</v>
      </c>
      <c r="AE128" s="40">
        <f t="shared" si="38"/>
        <v>0</v>
      </c>
      <c r="AF128" s="40">
        <f t="shared" si="38"/>
        <v>0</v>
      </c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</row>
    <row r="129" spans="1:67" s="44" customFormat="1" ht="15.75" x14ac:dyDescent="0.25">
      <c r="A129" s="51"/>
      <c r="B129" s="86"/>
      <c r="C129" s="100" t="s">
        <v>162</v>
      </c>
      <c r="D129" s="151"/>
      <c r="E129" s="40"/>
      <c r="F129" s="40"/>
      <c r="G129" s="40"/>
      <c r="H129" s="40"/>
      <c r="I129" s="40"/>
      <c r="J129" s="41"/>
      <c r="K129" s="41"/>
      <c r="L129" s="41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>
        <f t="shared" si="38"/>
        <v>0</v>
      </c>
      <c r="AC129" s="40">
        <f t="shared" si="38"/>
        <v>0</v>
      </c>
      <c r="AD129" s="40">
        <f t="shared" si="38"/>
        <v>0</v>
      </c>
      <c r="AE129" s="40">
        <f t="shared" si="38"/>
        <v>0</v>
      </c>
      <c r="AF129" s="40">
        <f t="shared" si="38"/>
        <v>0</v>
      </c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</row>
    <row r="130" spans="1:67" s="44" customFormat="1" ht="15.75" x14ac:dyDescent="0.25">
      <c r="A130" s="51"/>
      <c r="B130" s="86"/>
      <c r="C130" s="100" t="s">
        <v>54</v>
      </c>
      <c r="D130" s="151"/>
      <c r="E130" s="40"/>
      <c r="F130" s="40"/>
      <c r="G130" s="40"/>
      <c r="H130" s="40"/>
      <c r="I130" s="40"/>
      <c r="J130" s="41"/>
      <c r="K130" s="41"/>
      <c r="L130" s="41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>
        <f t="shared" si="38"/>
        <v>0</v>
      </c>
      <c r="AC130" s="40">
        <f t="shared" si="38"/>
        <v>0</v>
      </c>
      <c r="AD130" s="40">
        <f t="shared" si="38"/>
        <v>0</v>
      </c>
      <c r="AE130" s="40">
        <f t="shared" si="38"/>
        <v>0</v>
      </c>
      <c r="AF130" s="40">
        <f t="shared" si="38"/>
        <v>0</v>
      </c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</row>
    <row r="131" spans="1:67" s="104" customFormat="1" ht="16.5" customHeight="1" x14ac:dyDescent="0.25">
      <c r="A131" s="51"/>
      <c r="B131" s="81" t="s">
        <v>163</v>
      </c>
      <c r="C131" s="82" t="s">
        <v>164</v>
      </c>
      <c r="D131" s="151"/>
      <c r="E131" s="83">
        <f>SUM(E132:E135)</f>
        <v>0</v>
      </c>
      <c r="F131" s="83">
        <f t="shared" ref="F131:BO131" si="39">SUM(F132:F135)</f>
        <v>0</v>
      </c>
      <c r="G131" s="83">
        <f t="shared" si="39"/>
        <v>0</v>
      </c>
      <c r="H131" s="83">
        <f t="shared" si="39"/>
        <v>0</v>
      </c>
      <c r="I131" s="83">
        <f t="shared" si="39"/>
        <v>0</v>
      </c>
      <c r="J131" s="84">
        <f t="shared" si="39"/>
        <v>16000</v>
      </c>
      <c r="K131" s="84">
        <f t="shared" si="39"/>
        <v>106000</v>
      </c>
      <c r="L131" s="84">
        <f t="shared" si="39"/>
        <v>0</v>
      </c>
      <c r="M131" s="83">
        <f t="shared" si="39"/>
        <v>0</v>
      </c>
      <c r="N131" s="83">
        <f t="shared" si="39"/>
        <v>0</v>
      </c>
      <c r="O131" s="83">
        <f t="shared" si="39"/>
        <v>0</v>
      </c>
      <c r="P131" s="83">
        <f t="shared" si="39"/>
        <v>0</v>
      </c>
      <c r="Q131" s="83">
        <f t="shared" si="39"/>
        <v>0</v>
      </c>
      <c r="R131" s="83">
        <f t="shared" si="39"/>
        <v>42000</v>
      </c>
      <c r="S131" s="83">
        <f>SUM(S132:S135)</f>
        <v>24500</v>
      </c>
      <c r="T131" s="83">
        <f t="shared" si="39"/>
        <v>0</v>
      </c>
      <c r="U131" s="83">
        <f t="shared" si="39"/>
        <v>24500</v>
      </c>
      <c r="V131" s="83">
        <f t="shared" si="39"/>
        <v>24500</v>
      </c>
      <c r="W131" s="83">
        <f t="shared" si="39"/>
        <v>185500</v>
      </c>
      <c r="X131" s="83">
        <f>SUM(X132:X135)</f>
        <v>164500</v>
      </c>
      <c r="Y131" s="83">
        <f t="shared" si="39"/>
        <v>0</v>
      </c>
      <c r="Z131" s="83">
        <f t="shared" si="39"/>
        <v>164500</v>
      </c>
      <c r="AA131" s="83">
        <f t="shared" si="39"/>
        <v>164500</v>
      </c>
      <c r="AB131" s="83">
        <f t="shared" si="39"/>
        <v>0</v>
      </c>
      <c r="AC131" s="83">
        <f t="shared" si="39"/>
        <v>0</v>
      </c>
      <c r="AD131" s="83">
        <f t="shared" si="39"/>
        <v>0</v>
      </c>
      <c r="AE131" s="83">
        <f t="shared" si="39"/>
        <v>0</v>
      </c>
      <c r="AF131" s="83">
        <f t="shared" si="39"/>
        <v>0</v>
      </c>
      <c r="AG131" s="85">
        <f t="shared" si="39"/>
        <v>0</v>
      </c>
      <c r="AH131" s="85">
        <f>SUM(AH132:AH135)</f>
        <v>0</v>
      </c>
      <c r="AI131" s="85">
        <f t="shared" si="39"/>
        <v>0</v>
      </c>
      <c r="AJ131" s="85">
        <f t="shared" si="39"/>
        <v>0</v>
      </c>
      <c r="AK131" s="85">
        <f t="shared" si="39"/>
        <v>0</v>
      </c>
      <c r="AL131" s="85">
        <f t="shared" si="39"/>
        <v>0</v>
      </c>
      <c r="AM131" s="85">
        <f>SUM(AM132:AM135)</f>
        <v>0</v>
      </c>
      <c r="AN131" s="85">
        <f t="shared" si="39"/>
        <v>0</v>
      </c>
      <c r="AO131" s="85">
        <f t="shared" si="39"/>
        <v>0</v>
      </c>
      <c r="AP131" s="85">
        <f t="shared" si="39"/>
        <v>0</v>
      </c>
      <c r="AQ131" s="85">
        <f t="shared" si="39"/>
        <v>0</v>
      </c>
      <c r="AR131" s="85">
        <f>SUM(AR132:AR135)</f>
        <v>0</v>
      </c>
      <c r="AS131" s="85">
        <f t="shared" si="39"/>
        <v>0</v>
      </c>
      <c r="AT131" s="85">
        <f t="shared" si="39"/>
        <v>0</v>
      </c>
      <c r="AU131" s="85">
        <f t="shared" si="39"/>
        <v>0</v>
      </c>
      <c r="AV131" s="85">
        <f t="shared" si="39"/>
        <v>0</v>
      </c>
      <c r="AW131" s="85">
        <f t="shared" si="39"/>
        <v>0</v>
      </c>
      <c r="AX131" s="85">
        <f t="shared" si="39"/>
        <v>0</v>
      </c>
      <c r="AY131" s="85">
        <f t="shared" si="39"/>
        <v>0</v>
      </c>
      <c r="AZ131" s="85">
        <f t="shared" si="39"/>
        <v>0</v>
      </c>
      <c r="BA131" s="85">
        <f t="shared" si="39"/>
        <v>0</v>
      </c>
      <c r="BB131" s="85">
        <f t="shared" si="39"/>
        <v>0</v>
      </c>
      <c r="BC131" s="85">
        <f t="shared" si="39"/>
        <v>0</v>
      </c>
      <c r="BD131" s="85">
        <f t="shared" si="39"/>
        <v>0</v>
      </c>
      <c r="BE131" s="85">
        <f t="shared" si="39"/>
        <v>0</v>
      </c>
      <c r="BF131" s="85">
        <f t="shared" si="39"/>
        <v>0</v>
      </c>
      <c r="BG131" s="85">
        <f t="shared" si="39"/>
        <v>0</v>
      </c>
      <c r="BH131" s="85">
        <f t="shared" si="39"/>
        <v>0</v>
      </c>
      <c r="BI131" s="85">
        <f t="shared" si="39"/>
        <v>0</v>
      </c>
      <c r="BJ131" s="85">
        <f t="shared" si="39"/>
        <v>0</v>
      </c>
      <c r="BK131" s="85">
        <f t="shared" si="39"/>
        <v>0</v>
      </c>
      <c r="BL131" s="85">
        <f t="shared" si="39"/>
        <v>0</v>
      </c>
      <c r="BM131" s="85">
        <f t="shared" si="39"/>
        <v>0</v>
      </c>
      <c r="BN131" s="85">
        <f t="shared" si="39"/>
        <v>0</v>
      </c>
      <c r="BO131" s="85">
        <f t="shared" si="39"/>
        <v>0</v>
      </c>
    </row>
    <row r="132" spans="1:67" s="44" customFormat="1" ht="15.75" x14ac:dyDescent="0.25">
      <c r="A132" s="51"/>
      <c r="B132" s="86"/>
      <c r="C132" s="100" t="s">
        <v>165</v>
      </c>
      <c r="D132" s="151"/>
      <c r="E132" s="40"/>
      <c r="F132" s="40"/>
      <c r="G132" s="40"/>
      <c r="H132" s="40"/>
      <c r="I132" s="40"/>
      <c r="J132" s="41"/>
      <c r="K132" s="41"/>
      <c r="L132" s="41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2">
        <f t="shared" ref="AB132:AF135" si="40">AG132+AL132+AQ132+AV132+BA132+BF132+BK132</f>
        <v>0</v>
      </c>
      <c r="AC132" s="42">
        <f t="shared" si="40"/>
        <v>0</v>
      </c>
      <c r="AD132" s="42">
        <f t="shared" si="40"/>
        <v>0</v>
      </c>
      <c r="AE132" s="42">
        <f t="shared" si="40"/>
        <v>0</v>
      </c>
      <c r="AF132" s="42">
        <f t="shared" si="40"/>
        <v>0</v>
      </c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</row>
    <row r="133" spans="1:67" s="44" customFormat="1" ht="15.75" x14ac:dyDescent="0.25">
      <c r="A133" s="51"/>
      <c r="B133" s="86"/>
      <c r="C133" s="100" t="s">
        <v>166</v>
      </c>
      <c r="D133" s="151"/>
      <c r="E133" s="40"/>
      <c r="F133" s="40"/>
      <c r="G133" s="40"/>
      <c r="H133" s="40"/>
      <c r="I133" s="40"/>
      <c r="J133" s="41">
        <v>16000</v>
      </c>
      <c r="K133" s="41">
        <v>106000</v>
      </c>
      <c r="L133" s="41"/>
      <c r="M133" s="40"/>
      <c r="N133" s="40"/>
      <c r="O133" s="40"/>
      <c r="P133" s="40"/>
      <c r="Q133" s="40"/>
      <c r="R133" s="40">
        <v>42000</v>
      </c>
      <c r="S133" s="40">
        <v>24500</v>
      </c>
      <c r="T133" s="40"/>
      <c r="U133" s="40">
        <v>24500</v>
      </c>
      <c r="V133" s="40">
        <v>24500</v>
      </c>
      <c r="W133" s="40">
        <v>185500</v>
      </c>
      <c r="X133" s="40">
        <v>164500</v>
      </c>
      <c r="Y133" s="40"/>
      <c r="Z133" s="40">
        <v>164500</v>
      </c>
      <c r="AA133" s="40">
        <v>164500</v>
      </c>
      <c r="AB133" s="42">
        <f t="shared" si="40"/>
        <v>0</v>
      </c>
      <c r="AC133" s="42">
        <f t="shared" si="40"/>
        <v>0</v>
      </c>
      <c r="AD133" s="42">
        <f t="shared" si="40"/>
        <v>0</v>
      </c>
      <c r="AE133" s="42">
        <f t="shared" si="40"/>
        <v>0</v>
      </c>
      <c r="AF133" s="42">
        <f t="shared" si="40"/>
        <v>0</v>
      </c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</row>
    <row r="134" spans="1:67" s="44" customFormat="1" ht="31.5" x14ac:dyDescent="0.25">
      <c r="A134" s="51"/>
      <c r="B134" s="86"/>
      <c r="C134" s="100" t="s">
        <v>167</v>
      </c>
      <c r="D134" s="151"/>
      <c r="E134" s="40"/>
      <c r="F134" s="40"/>
      <c r="G134" s="40"/>
      <c r="H134" s="40"/>
      <c r="I134" s="40"/>
      <c r="J134" s="41"/>
      <c r="K134" s="41"/>
      <c r="L134" s="41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2">
        <f t="shared" si="40"/>
        <v>0</v>
      </c>
      <c r="AC134" s="42">
        <f t="shared" si="40"/>
        <v>0</v>
      </c>
      <c r="AD134" s="42">
        <f t="shared" si="40"/>
        <v>0</v>
      </c>
      <c r="AE134" s="42">
        <f t="shared" si="40"/>
        <v>0</v>
      </c>
      <c r="AF134" s="42">
        <f t="shared" si="40"/>
        <v>0</v>
      </c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</row>
    <row r="135" spans="1:67" s="44" customFormat="1" ht="15.75" x14ac:dyDescent="0.25">
      <c r="A135" s="51"/>
      <c r="B135" s="86"/>
      <c r="C135" s="100" t="s">
        <v>54</v>
      </c>
      <c r="D135" s="151"/>
      <c r="E135" s="40"/>
      <c r="F135" s="40"/>
      <c r="G135" s="40"/>
      <c r="H135" s="40"/>
      <c r="I135" s="40"/>
      <c r="J135" s="41"/>
      <c r="K135" s="41"/>
      <c r="L135" s="41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2">
        <f t="shared" si="40"/>
        <v>0</v>
      </c>
      <c r="AC135" s="42">
        <f t="shared" si="40"/>
        <v>0</v>
      </c>
      <c r="AD135" s="42">
        <f t="shared" si="40"/>
        <v>0</v>
      </c>
      <c r="AE135" s="42">
        <f t="shared" si="40"/>
        <v>0</v>
      </c>
      <c r="AF135" s="42">
        <f t="shared" si="40"/>
        <v>0</v>
      </c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</row>
    <row r="136" spans="1:67" s="104" customFormat="1" ht="16.5" customHeight="1" x14ac:dyDescent="0.25">
      <c r="A136" s="51"/>
      <c r="B136" s="81" t="s">
        <v>168</v>
      </c>
      <c r="C136" s="82" t="s">
        <v>169</v>
      </c>
      <c r="D136" s="151"/>
      <c r="E136" s="83">
        <f t="shared" ref="E136:BO136" si="41">SUM(E137:E148)+SUM(E154:E164)</f>
        <v>0</v>
      </c>
      <c r="F136" s="83">
        <f t="shared" si="41"/>
        <v>0</v>
      </c>
      <c r="G136" s="83">
        <f t="shared" si="41"/>
        <v>0</v>
      </c>
      <c r="H136" s="83">
        <f t="shared" si="41"/>
        <v>0</v>
      </c>
      <c r="I136" s="83">
        <f t="shared" si="41"/>
        <v>0</v>
      </c>
      <c r="J136" s="84">
        <f t="shared" si="41"/>
        <v>30288.84</v>
      </c>
      <c r="K136" s="84">
        <f t="shared" si="41"/>
        <v>9413.5499999999993</v>
      </c>
      <c r="L136" s="84">
        <f t="shared" si="41"/>
        <v>504715.38</v>
      </c>
      <c r="M136" s="83">
        <f t="shared" si="41"/>
        <v>0</v>
      </c>
      <c r="N136" s="83">
        <f t="shared" si="41"/>
        <v>5381.95</v>
      </c>
      <c r="O136" s="83">
        <f t="shared" si="41"/>
        <v>0</v>
      </c>
      <c r="P136" s="83">
        <f t="shared" si="41"/>
        <v>0</v>
      </c>
      <c r="Q136" s="83">
        <f t="shared" si="41"/>
        <v>0</v>
      </c>
      <c r="R136" s="83">
        <f t="shared" si="41"/>
        <v>32300</v>
      </c>
      <c r="S136" s="83">
        <f>SUM(S137:S148)+SUM(S154:S164)</f>
        <v>31288.84</v>
      </c>
      <c r="T136" s="83">
        <f t="shared" si="41"/>
        <v>0</v>
      </c>
      <c r="U136" s="83">
        <f t="shared" si="41"/>
        <v>31288.84</v>
      </c>
      <c r="V136" s="83">
        <f t="shared" si="41"/>
        <v>31288.84</v>
      </c>
      <c r="W136" s="83">
        <f t="shared" si="41"/>
        <v>40000</v>
      </c>
      <c r="X136" s="83">
        <f>SUM(X137:X148)+SUM(X154:X164)</f>
        <v>17166.989999999998</v>
      </c>
      <c r="Y136" s="83">
        <f t="shared" si="41"/>
        <v>0</v>
      </c>
      <c r="Z136" s="83">
        <f t="shared" si="41"/>
        <v>17166.989999999998</v>
      </c>
      <c r="AA136" s="83">
        <f t="shared" si="41"/>
        <v>15581.95</v>
      </c>
      <c r="AB136" s="83">
        <f t="shared" si="41"/>
        <v>413700</v>
      </c>
      <c r="AC136" s="83">
        <f t="shared" si="41"/>
        <v>68643.570000000007</v>
      </c>
      <c r="AD136" s="83">
        <f t="shared" si="41"/>
        <v>0</v>
      </c>
      <c r="AE136" s="83">
        <f t="shared" si="41"/>
        <v>68643.570000000007</v>
      </c>
      <c r="AF136" s="83">
        <f t="shared" si="41"/>
        <v>68643.570000000007</v>
      </c>
      <c r="AG136" s="85">
        <f t="shared" si="41"/>
        <v>0</v>
      </c>
      <c r="AH136" s="85">
        <f>SUM(AH137:AH148)+SUM(AH154:AH164)</f>
        <v>0</v>
      </c>
      <c r="AI136" s="85">
        <f t="shared" si="41"/>
        <v>0</v>
      </c>
      <c r="AJ136" s="85">
        <f t="shared" si="41"/>
        <v>0</v>
      </c>
      <c r="AK136" s="85">
        <f t="shared" si="41"/>
        <v>0</v>
      </c>
      <c r="AL136" s="85">
        <f t="shared" si="41"/>
        <v>413700</v>
      </c>
      <c r="AM136" s="85">
        <f>SUM(AM137:AM148)+SUM(AM154:AM164)</f>
        <v>47843.57</v>
      </c>
      <c r="AN136" s="85">
        <f t="shared" si="41"/>
        <v>0</v>
      </c>
      <c r="AO136" s="85">
        <f t="shared" si="41"/>
        <v>47843.57</v>
      </c>
      <c r="AP136" s="85">
        <f t="shared" si="41"/>
        <v>47843.57</v>
      </c>
      <c r="AQ136" s="85">
        <f t="shared" si="41"/>
        <v>0</v>
      </c>
      <c r="AR136" s="85">
        <f>SUM(AR137:AR148)+SUM(AR154:AR164)</f>
        <v>20800</v>
      </c>
      <c r="AS136" s="85">
        <f t="shared" si="41"/>
        <v>0</v>
      </c>
      <c r="AT136" s="85">
        <f t="shared" si="41"/>
        <v>20800</v>
      </c>
      <c r="AU136" s="85">
        <f t="shared" si="41"/>
        <v>20800</v>
      </c>
      <c r="AV136" s="85">
        <f t="shared" si="41"/>
        <v>0</v>
      </c>
      <c r="AW136" s="85">
        <f t="shared" si="41"/>
        <v>0</v>
      </c>
      <c r="AX136" s="85">
        <f t="shared" si="41"/>
        <v>0</v>
      </c>
      <c r="AY136" s="85">
        <f t="shared" si="41"/>
        <v>0</v>
      </c>
      <c r="AZ136" s="85">
        <f t="shared" si="41"/>
        <v>0</v>
      </c>
      <c r="BA136" s="85">
        <f t="shared" si="41"/>
        <v>0</v>
      </c>
      <c r="BB136" s="85">
        <f t="shared" si="41"/>
        <v>0</v>
      </c>
      <c r="BC136" s="85">
        <f t="shared" si="41"/>
        <v>0</v>
      </c>
      <c r="BD136" s="85">
        <f t="shared" si="41"/>
        <v>0</v>
      </c>
      <c r="BE136" s="85">
        <f t="shared" si="41"/>
        <v>0</v>
      </c>
      <c r="BF136" s="85">
        <f t="shared" si="41"/>
        <v>0</v>
      </c>
      <c r="BG136" s="85">
        <f t="shared" si="41"/>
        <v>0</v>
      </c>
      <c r="BH136" s="85">
        <f t="shared" si="41"/>
        <v>0</v>
      </c>
      <c r="BI136" s="85">
        <f t="shared" si="41"/>
        <v>0</v>
      </c>
      <c r="BJ136" s="85">
        <f t="shared" si="41"/>
        <v>0</v>
      </c>
      <c r="BK136" s="85">
        <f t="shared" si="41"/>
        <v>0</v>
      </c>
      <c r="BL136" s="85">
        <f t="shared" si="41"/>
        <v>0</v>
      </c>
      <c r="BM136" s="85">
        <f t="shared" si="41"/>
        <v>0</v>
      </c>
      <c r="BN136" s="85">
        <f t="shared" si="41"/>
        <v>0</v>
      </c>
      <c r="BO136" s="85">
        <f t="shared" si="41"/>
        <v>0</v>
      </c>
    </row>
    <row r="137" spans="1:67" s="44" customFormat="1" ht="15.75" x14ac:dyDescent="0.25">
      <c r="A137" s="51"/>
      <c r="B137" s="86"/>
      <c r="C137" s="100" t="s">
        <v>170</v>
      </c>
      <c r="D137" s="151"/>
      <c r="E137" s="40"/>
      <c r="F137" s="40"/>
      <c r="G137" s="40"/>
      <c r="H137" s="40"/>
      <c r="I137" s="40"/>
      <c r="J137" s="41">
        <v>27288.84</v>
      </c>
      <c r="K137" s="41"/>
      <c r="L137" s="41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2">
        <f>AG137+AL137+AQ137+AV137+BA137+BF137+BK137</f>
        <v>0</v>
      </c>
      <c r="AC137" s="42">
        <f>AH137+AM137+AR137+AW137+BB137+BG137+BL137</f>
        <v>0</v>
      </c>
      <c r="AD137" s="42">
        <f>AI137+AN137+AS137+AX137+BC137+BH137+BM137</f>
        <v>0</v>
      </c>
      <c r="AE137" s="42">
        <f>AJ137+AO137+AT137+AY137+BD137+BI137+BN137</f>
        <v>0</v>
      </c>
      <c r="AF137" s="42">
        <f>AK137+AP137+AU137+AZ137+BE137+BJ137+BO137</f>
        <v>0</v>
      </c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</row>
    <row r="138" spans="1:67" s="44" customFormat="1" ht="15.75" x14ac:dyDescent="0.25">
      <c r="A138" s="51"/>
      <c r="B138" s="86"/>
      <c r="C138" s="100" t="s">
        <v>171</v>
      </c>
      <c r="D138" s="151"/>
      <c r="E138" s="40"/>
      <c r="F138" s="40"/>
      <c r="G138" s="40"/>
      <c r="H138" s="40"/>
      <c r="I138" s="40"/>
      <c r="J138" s="41"/>
      <c r="K138" s="41"/>
      <c r="L138" s="41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2">
        <f t="shared" ref="AB138:AF147" si="42">AG138+AL138+AQ138+AV138+BA138+BF138+BK138</f>
        <v>0</v>
      </c>
      <c r="AC138" s="42">
        <f t="shared" si="42"/>
        <v>0</v>
      </c>
      <c r="AD138" s="42">
        <f t="shared" si="42"/>
        <v>0</v>
      </c>
      <c r="AE138" s="42">
        <f t="shared" si="42"/>
        <v>0</v>
      </c>
      <c r="AF138" s="42">
        <f t="shared" si="42"/>
        <v>0</v>
      </c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</row>
    <row r="139" spans="1:67" s="44" customFormat="1" ht="31.5" x14ac:dyDescent="0.25">
      <c r="A139" s="51"/>
      <c r="B139" s="86"/>
      <c r="C139" s="100" t="s">
        <v>172</v>
      </c>
      <c r="D139" s="151"/>
      <c r="E139" s="40"/>
      <c r="F139" s="40"/>
      <c r="G139" s="40"/>
      <c r="H139" s="40"/>
      <c r="I139" s="40"/>
      <c r="J139" s="41">
        <v>3000</v>
      </c>
      <c r="K139" s="41"/>
      <c r="L139" s="41"/>
      <c r="M139" s="40"/>
      <c r="N139" s="40"/>
      <c r="O139" s="40"/>
      <c r="P139" s="40"/>
      <c r="Q139" s="40"/>
      <c r="R139" s="40">
        <v>5000</v>
      </c>
      <c r="S139" s="40">
        <v>4000</v>
      </c>
      <c r="T139" s="40"/>
      <c r="U139" s="40">
        <v>4000</v>
      </c>
      <c r="V139" s="40">
        <v>4000</v>
      </c>
      <c r="W139" s="40"/>
      <c r="X139" s="40"/>
      <c r="Y139" s="40"/>
      <c r="Z139" s="40"/>
      <c r="AA139" s="40"/>
      <c r="AB139" s="42">
        <f t="shared" si="42"/>
        <v>0</v>
      </c>
      <c r="AC139" s="42">
        <f t="shared" si="42"/>
        <v>0</v>
      </c>
      <c r="AD139" s="42">
        <f t="shared" si="42"/>
        <v>0</v>
      </c>
      <c r="AE139" s="42">
        <f t="shared" si="42"/>
        <v>0</v>
      </c>
      <c r="AF139" s="42">
        <f t="shared" si="42"/>
        <v>0</v>
      </c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</row>
    <row r="140" spans="1:67" s="44" customFormat="1" ht="15.75" x14ac:dyDescent="0.25">
      <c r="A140" s="51"/>
      <c r="B140" s="86"/>
      <c r="C140" s="100" t="s">
        <v>173</v>
      </c>
      <c r="D140" s="151"/>
      <c r="E140" s="40"/>
      <c r="F140" s="40"/>
      <c r="G140" s="40"/>
      <c r="H140" s="40"/>
      <c r="I140" s="40"/>
      <c r="J140" s="41"/>
      <c r="K140" s="41"/>
      <c r="L140" s="41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2">
        <f t="shared" si="42"/>
        <v>0</v>
      </c>
      <c r="AC140" s="42">
        <f t="shared" si="42"/>
        <v>0</v>
      </c>
      <c r="AD140" s="42">
        <f t="shared" si="42"/>
        <v>0</v>
      </c>
      <c r="AE140" s="42">
        <f t="shared" si="42"/>
        <v>0</v>
      </c>
      <c r="AF140" s="42">
        <f t="shared" si="42"/>
        <v>0</v>
      </c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</row>
    <row r="141" spans="1:67" s="44" customFormat="1" ht="31.5" x14ac:dyDescent="0.25">
      <c r="A141" s="51"/>
      <c r="B141" s="86"/>
      <c r="C141" s="100" t="s">
        <v>174</v>
      </c>
      <c r="D141" s="151"/>
      <c r="E141" s="40"/>
      <c r="F141" s="40"/>
      <c r="G141" s="40"/>
      <c r="H141" s="40"/>
      <c r="I141" s="40"/>
      <c r="J141" s="41"/>
      <c r="K141" s="41"/>
      <c r="L141" s="41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2">
        <f t="shared" si="42"/>
        <v>0</v>
      </c>
      <c r="AC141" s="42">
        <f t="shared" si="42"/>
        <v>0</v>
      </c>
      <c r="AD141" s="42">
        <f t="shared" si="42"/>
        <v>0</v>
      </c>
      <c r="AE141" s="42">
        <f t="shared" si="42"/>
        <v>0</v>
      </c>
      <c r="AF141" s="42">
        <f t="shared" si="42"/>
        <v>0</v>
      </c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</row>
    <row r="142" spans="1:67" s="44" customFormat="1" ht="15.75" x14ac:dyDescent="0.25">
      <c r="A142" s="51"/>
      <c r="B142" s="86"/>
      <c r="C142" s="100" t="s">
        <v>175</v>
      </c>
      <c r="D142" s="151"/>
      <c r="E142" s="40"/>
      <c r="F142" s="40"/>
      <c r="G142" s="40"/>
      <c r="H142" s="40"/>
      <c r="I142" s="40"/>
      <c r="J142" s="41"/>
      <c r="K142" s="41">
        <v>9413.5499999999993</v>
      </c>
      <c r="L142" s="41"/>
      <c r="M142" s="40"/>
      <c r="N142" s="40">
        <v>5381.95</v>
      </c>
      <c r="O142" s="40"/>
      <c r="P142" s="40"/>
      <c r="Q142" s="40"/>
      <c r="R142" s="40"/>
      <c r="S142" s="40"/>
      <c r="T142" s="40"/>
      <c r="U142" s="40"/>
      <c r="V142" s="40"/>
      <c r="W142" s="40">
        <v>13000</v>
      </c>
      <c r="X142" s="40">
        <v>6966.99</v>
      </c>
      <c r="Y142" s="40"/>
      <c r="Z142" s="40">
        <v>6966.99</v>
      </c>
      <c r="AA142" s="40">
        <v>5381.95</v>
      </c>
      <c r="AB142" s="42">
        <f t="shared" si="42"/>
        <v>100000</v>
      </c>
      <c r="AC142" s="42">
        <f t="shared" si="42"/>
        <v>0</v>
      </c>
      <c r="AD142" s="42">
        <f t="shared" si="42"/>
        <v>0</v>
      </c>
      <c r="AE142" s="42">
        <f t="shared" si="42"/>
        <v>0</v>
      </c>
      <c r="AF142" s="42">
        <f t="shared" si="42"/>
        <v>0</v>
      </c>
      <c r="AG142" s="43"/>
      <c r="AH142" s="43"/>
      <c r="AI142" s="43"/>
      <c r="AJ142" s="43"/>
      <c r="AK142" s="43"/>
      <c r="AL142" s="43">
        <v>100000</v>
      </c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</row>
    <row r="143" spans="1:67" s="44" customFormat="1" ht="15.75" x14ac:dyDescent="0.25">
      <c r="A143" s="51"/>
      <c r="B143" s="86"/>
      <c r="C143" s="100" t="s">
        <v>176</v>
      </c>
      <c r="D143" s="151"/>
      <c r="E143" s="40"/>
      <c r="F143" s="40"/>
      <c r="G143" s="40"/>
      <c r="H143" s="40"/>
      <c r="I143" s="40"/>
      <c r="J143" s="41"/>
      <c r="K143" s="41"/>
      <c r="L143" s="106">
        <v>504715.38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2">
        <f t="shared" si="42"/>
        <v>0</v>
      </c>
      <c r="AC143" s="42">
        <f t="shared" si="42"/>
        <v>26940.17</v>
      </c>
      <c r="AD143" s="42">
        <f t="shared" si="42"/>
        <v>0</v>
      </c>
      <c r="AE143" s="42">
        <f t="shared" si="42"/>
        <v>26940.17</v>
      </c>
      <c r="AF143" s="42">
        <f t="shared" si="42"/>
        <v>26940.17</v>
      </c>
      <c r="AG143" s="43"/>
      <c r="AH143" s="43"/>
      <c r="AI143" s="43"/>
      <c r="AJ143" s="43"/>
      <c r="AK143" s="43"/>
      <c r="AL143" s="43"/>
      <c r="AM143" s="43">
        <v>26940.17</v>
      </c>
      <c r="AN143" s="43"/>
      <c r="AO143" s="43">
        <v>26940.17</v>
      </c>
      <c r="AP143" s="43">
        <v>26940.17</v>
      </c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</row>
    <row r="144" spans="1:67" s="44" customFormat="1" ht="15.75" x14ac:dyDescent="0.25">
      <c r="A144" s="51"/>
      <c r="B144" s="86"/>
      <c r="C144" s="100" t="s">
        <v>177</v>
      </c>
      <c r="D144" s="151"/>
      <c r="E144" s="40"/>
      <c r="F144" s="40"/>
      <c r="G144" s="40"/>
      <c r="H144" s="40"/>
      <c r="I144" s="40"/>
      <c r="J144" s="41"/>
      <c r="K144" s="41"/>
      <c r="L144" s="41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2">
        <f t="shared" si="42"/>
        <v>0</v>
      </c>
      <c r="AC144" s="42">
        <f t="shared" si="42"/>
        <v>0</v>
      </c>
      <c r="AD144" s="42">
        <f t="shared" si="42"/>
        <v>0</v>
      </c>
      <c r="AE144" s="42">
        <f t="shared" si="42"/>
        <v>0</v>
      </c>
      <c r="AF144" s="42">
        <f t="shared" si="42"/>
        <v>0</v>
      </c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</row>
    <row r="145" spans="1:67" s="44" customFormat="1" ht="15.75" x14ac:dyDescent="0.25">
      <c r="A145" s="51"/>
      <c r="B145" s="86"/>
      <c r="C145" s="100" t="s">
        <v>178</v>
      </c>
      <c r="D145" s="151"/>
      <c r="E145" s="40"/>
      <c r="F145" s="40"/>
      <c r="G145" s="40"/>
      <c r="H145" s="40"/>
      <c r="I145" s="40"/>
      <c r="J145" s="41"/>
      <c r="K145" s="41"/>
      <c r="L145" s="41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2">
        <f t="shared" si="42"/>
        <v>0</v>
      </c>
      <c r="AC145" s="42">
        <f t="shared" si="42"/>
        <v>0</v>
      </c>
      <c r="AD145" s="42">
        <f t="shared" si="42"/>
        <v>0</v>
      </c>
      <c r="AE145" s="42">
        <f t="shared" si="42"/>
        <v>0</v>
      </c>
      <c r="AF145" s="42">
        <f t="shared" si="42"/>
        <v>0</v>
      </c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</row>
    <row r="146" spans="1:67" s="44" customFormat="1" ht="31.5" x14ac:dyDescent="0.25">
      <c r="A146" s="51"/>
      <c r="B146" s="86"/>
      <c r="C146" s="100" t="s">
        <v>179</v>
      </c>
      <c r="D146" s="151"/>
      <c r="E146" s="40"/>
      <c r="F146" s="40"/>
      <c r="G146" s="40"/>
      <c r="H146" s="40"/>
      <c r="I146" s="40"/>
      <c r="J146" s="41"/>
      <c r="K146" s="41"/>
      <c r="L146" s="41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2">
        <f t="shared" si="42"/>
        <v>0</v>
      </c>
      <c r="AC146" s="42">
        <f t="shared" si="42"/>
        <v>0</v>
      </c>
      <c r="AD146" s="42">
        <f t="shared" si="42"/>
        <v>0</v>
      </c>
      <c r="AE146" s="42">
        <f t="shared" si="42"/>
        <v>0</v>
      </c>
      <c r="AF146" s="42">
        <f t="shared" si="42"/>
        <v>0</v>
      </c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</row>
    <row r="147" spans="1:67" s="44" customFormat="1" ht="15.75" x14ac:dyDescent="0.25">
      <c r="A147" s="51"/>
      <c r="B147" s="86"/>
      <c r="C147" s="100" t="s">
        <v>180</v>
      </c>
      <c r="D147" s="151"/>
      <c r="E147" s="40"/>
      <c r="F147" s="40"/>
      <c r="G147" s="40"/>
      <c r="H147" s="40"/>
      <c r="I147" s="40"/>
      <c r="J147" s="41"/>
      <c r="K147" s="41"/>
      <c r="L147" s="41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2">
        <f t="shared" si="42"/>
        <v>0</v>
      </c>
      <c r="AC147" s="42">
        <f t="shared" si="42"/>
        <v>0</v>
      </c>
      <c r="AD147" s="42">
        <f t="shared" si="42"/>
        <v>0</v>
      </c>
      <c r="AE147" s="42">
        <f t="shared" si="42"/>
        <v>0</v>
      </c>
      <c r="AF147" s="42">
        <f t="shared" si="42"/>
        <v>0</v>
      </c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</row>
    <row r="148" spans="1:67" s="44" customFormat="1" ht="55.5" customHeight="1" x14ac:dyDescent="0.25">
      <c r="A148" s="51"/>
      <c r="B148" s="86"/>
      <c r="C148" s="72" t="s">
        <v>181</v>
      </c>
      <c r="D148" s="151"/>
      <c r="E148" s="40">
        <f>SUM(E149:E153)</f>
        <v>0</v>
      </c>
      <c r="F148" s="40">
        <f t="shared" ref="F148:BO148" si="43">SUM(F149:F153)</f>
        <v>0</v>
      </c>
      <c r="G148" s="40">
        <f t="shared" si="43"/>
        <v>0</v>
      </c>
      <c r="H148" s="40">
        <f t="shared" si="43"/>
        <v>0</v>
      </c>
      <c r="I148" s="40">
        <f t="shared" si="43"/>
        <v>0</v>
      </c>
      <c r="J148" s="41">
        <f t="shared" si="43"/>
        <v>0</v>
      </c>
      <c r="K148" s="41">
        <f t="shared" si="43"/>
        <v>0</v>
      </c>
      <c r="L148" s="41">
        <f t="shared" si="43"/>
        <v>0</v>
      </c>
      <c r="M148" s="40">
        <f t="shared" si="43"/>
        <v>0</v>
      </c>
      <c r="N148" s="40">
        <f t="shared" si="43"/>
        <v>0</v>
      </c>
      <c r="O148" s="40">
        <f t="shared" si="43"/>
        <v>0</v>
      </c>
      <c r="P148" s="40">
        <f t="shared" si="43"/>
        <v>0</v>
      </c>
      <c r="Q148" s="40">
        <f t="shared" si="43"/>
        <v>0</v>
      </c>
      <c r="R148" s="40">
        <f t="shared" si="43"/>
        <v>27300</v>
      </c>
      <c r="S148" s="40">
        <f>SUM(S149:S153)</f>
        <v>27288.84</v>
      </c>
      <c r="T148" s="40">
        <f t="shared" si="43"/>
        <v>0</v>
      </c>
      <c r="U148" s="40">
        <f t="shared" si="43"/>
        <v>27288.84</v>
      </c>
      <c r="V148" s="40">
        <f t="shared" si="43"/>
        <v>27288.84</v>
      </c>
      <c r="W148" s="40">
        <f t="shared" si="43"/>
        <v>0</v>
      </c>
      <c r="X148" s="40">
        <f>SUM(X149:X153)</f>
        <v>0</v>
      </c>
      <c r="Y148" s="40">
        <f t="shared" si="43"/>
        <v>0</v>
      </c>
      <c r="Z148" s="40">
        <f t="shared" si="43"/>
        <v>0</v>
      </c>
      <c r="AA148" s="40">
        <f t="shared" si="43"/>
        <v>0</v>
      </c>
      <c r="AB148" s="40">
        <f t="shared" si="43"/>
        <v>0</v>
      </c>
      <c r="AC148" s="40">
        <f t="shared" si="43"/>
        <v>17903.400000000001</v>
      </c>
      <c r="AD148" s="40">
        <f t="shared" si="43"/>
        <v>0</v>
      </c>
      <c r="AE148" s="40">
        <f t="shared" si="43"/>
        <v>17903.400000000001</v>
      </c>
      <c r="AF148" s="40">
        <f t="shared" si="43"/>
        <v>17903.400000000001</v>
      </c>
      <c r="AG148" s="43">
        <f t="shared" si="43"/>
        <v>0</v>
      </c>
      <c r="AH148" s="43">
        <f>SUM(AH149:AH153)</f>
        <v>0</v>
      </c>
      <c r="AI148" s="43">
        <f t="shared" si="43"/>
        <v>0</v>
      </c>
      <c r="AJ148" s="43">
        <f t="shared" si="43"/>
        <v>0</v>
      </c>
      <c r="AK148" s="43">
        <f t="shared" si="43"/>
        <v>0</v>
      </c>
      <c r="AL148" s="43">
        <f t="shared" si="43"/>
        <v>0</v>
      </c>
      <c r="AM148" s="43">
        <f>SUM(AM149:AM153)</f>
        <v>17903.400000000001</v>
      </c>
      <c r="AN148" s="43">
        <f t="shared" si="43"/>
        <v>0</v>
      </c>
      <c r="AO148" s="43">
        <f t="shared" si="43"/>
        <v>17903.400000000001</v>
      </c>
      <c r="AP148" s="43">
        <f t="shared" si="43"/>
        <v>17903.400000000001</v>
      </c>
      <c r="AQ148" s="43">
        <f t="shared" si="43"/>
        <v>0</v>
      </c>
      <c r="AR148" s="43">
        <f>SUM(AR149:AR153)</f>
        <v>0</v>
      </c>
      <c r="AS148" s="43">
        <f t="shared" si="43"/>
        <v>0</v>
      </c>
      <c r="AT148" s="43">
        <f t="shared" si="43"/>
        <v>0</v>
      </c>
      <c r="AU148" s="43">
        <f t="shared" si="43"/>
        <v>0</v>
      </c>
      <c r="AV148" s="43">
        <f t="shared" si="43"/>
        <v>0</v>
      </c>
      <c r="AW148" s="43">
        <f t="shared" si="43"/>
        <v>0</v>
      </c>
      <c r="AX148" s="43">
        <f t="shared" si="43"/>
        <v>0</v>
      </c>
      <c r="AY148" s="43">
        <f t="shared" si="43"/>
        <v>0</v>
      </c>
      <c r="AZ148" s="43">
        <f t="shared" si="43"/>
        <v>0</v>
      </c>
      <c r="BA148" s="43">
        <f t="shared" si="43"/>
        <v>0</v>
      </c>
      <c r="BB148" s="43">
        <f t="shared" si="43"/>
        <v>0</v>
      </c>
      <c r="BC148" s="43">
        <f t="shared" si="43"/>
        <v>0</v>
      </c>
      <c r="BD148" s="43">
        <f t="shared" si="43"/>
        <v>0</v>
      </c>
      <c r="BE148" s="43">
        <f t="shared" si="43"/>
        <v>0</v>
      </c>
      <c r="BF148" s="43">
        <f t="shared" si="43"/>
        <v>0</v>
      </c>
      <c r="BG148" s="43">
        <f t="shared" si="43"/>
        <v>0</v>
      </c>
      <c r="BH148" s="43">
        <f t="shared" si="43"/>
        <v>0</v>
      </c>
      <c r="BI148" s="43">
        <f t="shared" si="43"/>
        <v>0</v>
      </c>
      <c r="BJ148" s="43">
        <f t="shared" si="43"/>
        <v>0</v>
      </c>
      <c r="BK148" s="43">
        <f t="shared" si="43"/>
        <v>0</v>
      </c>
      <c r="BL148" s="43">
        <f t="shared" si="43"/>
        <v>0</v>
      </c>
      <c r="BM148" s="43">
        <f t="shared" si="43"/>
        <v>0</v>
      </c>
      <c r="BN148" s="43">
        <f t="shared" si="43"/>
        <v>0</v>
      </c>
      <c r="BO148" s="43">
        <f t="shared" si="43"/>
        <v>0</v>
      </c>
    </row>
    <row r="149" spans="1:67" s="95" customFormat="1" ht="21" customHeight="1" x14ac:dyDescent="0.25">
      <c r="A149" s="51"/>
      <c r="B149" s="89"/>
      <c r="C149" s="102" t="s">
        <v>182</v>
      </c>
      <c r="D149" s="151"/>
      <c r="E149" s="91"/>
      <c r="F149" s="91"/>
      <c r="G149" s="91"/>
      <c r="H149" s="91"/>
      <c r="I149" s="91"/>
      <c r="J149" s="92"/>
      <c r="K149" s="92"/>
      <c r="L149" s="92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3">
        <f t="shared" ref="AB149:AF164" si="44">AG149+AL149+AQ149+AV149+BA149+BF149+BK149</f>
        <v>0</v>
      </c>
      <c r="AC149" s="93">
        <f t="shared" si="44"/>
        <v>0</v>
      </c>
      <c r="AD149" s="93">
        <f t="shared" si="44"/>
        <v>0</v>
      </c>
      <c r="AE149" s="93">
        <f t="shared" si="44"/>
        <v>0</v>
      </c>
      <c r="AF149" s="93">
        <f t="shared" si="44"/>
        <v>0</v>
      </c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</row>
    <row r="150" spans="1:67" s="95" customFormat="1" ht="15.75" x14ac:dyDescent="0.25">
      <c r="A150" s="51"/>
      <c r="B150" s="89"/>
      <c r="C150" s="102" t="s">
        <v>183</v>
      </c>
      <c r="D150" s="151"/>
      <c r="E150" s="91"/>
      <c r="F150" s="91"/>
      <c r="G150" s="91"/>
      <c r="H150" s="91"/>
      <c r="I150" s="91"/>
      <c r="J150" s="92"/>
      <c r="K150" s="92"/>
      <c r="L150" s="92"/>
      <c r="M150" s="91"/>
      <c r="N150" s="91"/>
      <c r="O150" s="91"/>
      <c r="P150" s="91"/>
      <c r="Q150" s="91"/>
      <c r="R150" s="91">
        <v>27300</v>
      </c>
      <c r="S150" s="40">
        <v>27288.84</v>
      </c>
      <c r="T150" s="91"/>
      <c r="U150" s="40">
        <v>27288.84</v>
      </c>
      <c r="V150" s="40">
        <v>27288.84</v>
      </c>
      <c r="W150" s="91"/>
      <c r="X150" s="91"/>
      <c r="Y150" s="91"/>
      <c r="Z150" s="91"/>
      <c r="AA150" s="91"/>
      <c r="AB150" s="93">
        <f t="shared" si="44"/>
        <v>0</v>
      </c>
      <c r="AC150" s="93">
        <f t="shared" si="44"/>
        <v>17903.400000000001</v>
      </c>
      <c r="AD150" s="93">
        <f t="shared" si="44"/>
        <v>0</v>
      </c>
      <c r="AE150" s="93">
        <f t="shared" si="44"/>
        <v>17903.400000000001</v>
      </c>
      <c r="AF150" s="93">
        <f t="shared" si="44"/>
        <v>17903.400000000001</v>
      </c>
      <c r="AG150" s="103"/>
      <c r="AH150" s="103"/>
      <c r="AI150" s="103"/>
      <c r="AJ150" s="103"/>
      <c r="AK150" s="103"/>
      <c r="AL150" s="103"/>
      <c r="AM150" s="103">
        <v>17903.400000000001</v>
      </c>
      <c r="AN150" s="103"/>
      <c r="AO150" s="103">
        <v>17903.400000000001</v>
      </c>
      <c r="AP150" s="103">
        <v>17903.400000000001</v>
      </c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</row>
    <row r="151" spans="1:67" s="95" customFormat="1" ht="15.75" x14ac:dyDescent="0.25">
      <c r="A151" s="51"/>
      <c r="B151" s="89"/>
      <c r="C151" s="102" t="s">
        <v>184</v>
      </c>
      <c r="D151" s="151"/>
      <c r="E151" s="91"/>
      <c r="F151" s="91"/>
      <c r="G151" s="91"/>
      <c r="H151" s="91"/>
      <c r="I151" s="91"/>
      <c r="J151" s="92"/>
      <c r="K151" s="92"/>
      <c r="L151" s="92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3">
        <f t="shared" si="44"/>
        <v>0</v>
      </c>
      <c r="AC151" s="93">
        <f t="shared" si="44"/>
        <v>0</v>
      </c>
      <c r="AD151" s="93">
        <f t="shared" si="44"/>
        <v>0</v>
      </c>
      <c r="AE151" s="93">
        <f t="shared" si="44"/>
        <v>0</v>
      </c>
      <c r="AF151" s="93">
        <f t="shared" si="44"/>
        <v>0</v>
      </c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</row>
    <row r="152" spans="1:67" s="95" customFormat="1" ht="15.75" x14ac:dyDescent="0.25">
      <c r="A152" s="51"/>
      <c r="B152" s="89"/>
      <c r="C152" s="102" t="s">
        <v>185</v>
      </c>
      <c r="D152" s="151"/>
      <c r="E152" s="91"/>
      <c r="F152" s="91"/>
      <c r="G152" s="91"/>
      <c r="H152" s="91"/>
      <c r="I152" s="91"/>
      <c r="J152" s="92"/>
      <c r="K152" s="92"/>
      <c r="L152" s="92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3">
        <f t="shared" si="44"/>
        <v>0</v>
      </c>
      <c r="AC152" s="93">
        <f t="shared" si="44"/>
        <v>0</v>
      </c>
      <c r="AD152" s="93">
        <f t="shared" si="44"/>
        <v>0</v>
      </c>
      <c r="AE152" s="93">
        <f t="shared" si="44"/>
        <v>0</v>
      </c>
      <c r="AF152" s="93">
        <f t="shared" si="44"/>
        <v>0</v>
      </c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</row>
    <row r="153" spans="1:67" s="95" customFormat="1" ht="15.75" x14ac:dyDescent="0.25">
      <c r="A153" s="51"/>
      <c r="B153" s="89"/>
      <c r="C153" s="102" t="s">
        <v>102</v>
      </c>
      <c r="D153" s="151"/>
      <c r="E153" s="91"/>
      <c r="F153" s="91"/>
      <c r="G153" s="91"/>
      <c r="H153" s="91"/>
      <c r="I153" s="91"/>
      <c r="J153" s="92"/>
      <c r="K153" s="92"/>
      <c r="L153" s="92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3">
        <f t="shared" si="44"/>
        <v>0</v>
      </c>
      <c r="AC153" s="93">
        <f t="shared" si="44"/>
        <v>0</v>
      </c>
      <c r="AD153" s="93">
        <f t="shared" si="44"/>
        <v>0</v>
      </c>
      <c r="AE153" s="93">
        <f t="shared" si="44"/>
        <v>0</v>
      </c>
      <c r="AF153" s="93">
        <f t="shared" si="44"/>
        <v>0</v>
      </c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</row>
    <row r="154" spans="1:67" s="44" customFormat="1" ht="31.5" x14ac:dyDescent="0.25">
      <c r="A154" s="51"/>
      <c r="B154" s="86"/>
      <c r="C154" s="100" t="s">
        <v>186</v>
      </c>
      <c r="D154" s="151"/>
      <c r="E154" s="40"/>
      <c r="F154" s="40"/>
      <c r="G154" s="40"/>
      <c r="H154" s="40"/>
      <c r="I154" s="40"/>
      <c r="J154" s="41"/>
      <c r="K154" s="41"/>
      <c r="L154" s="41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2">
        <f t="shared" si="44"/>
        <v>0</v>
      </c>
      <c r="AC154" s="42">
        <f t="shared" si="44"/>
        <v>0</v>
      </c>
      <c r="AD154" s="42">
        <f t="shared" si="44"/>
        <v>0</v>
      </c>
      <c r="AE154" s="42">
        <f t="shared" si="44"/>
        <v>0</v>
      </c>
      <c r="AF154" s="42">
        <f t="shared" si="44"/>
        <v>0</v>
      </c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</row>
    <row r="155" spans="1:67" s="44" customFormat="1" ht="47.25" x14ac:dyDescent="0.25">
      <c r="A155" s="51"/>
      <c r="B155" s="86"/>
      <c r="C155" s="100" t="s">
        <v>187</v>
      </c>
      <c r="D155" s="151"/>
      <c r="E155" s="40"/>
      <c r="F155" s="40"/>
      <c r="G155" s="40"/>
      <c r="H155" s="40"/>
      <c r="I155" s="40"/>
      <c r="J155" s="41"/>
      <c r="K155" s="41"/>
      <c r="L155" s="41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2">
        <f t="shared" si="44"/>
        <v>0</v>
      </c>
      <c r="AC155" s="42">
        <f t="shared" si="44"/>
        <v>0</v>
      </c>
      <c r="AD155" s="42">
        <f t="shared" si="44"/>
        <v>0</v>
      </c>
      <c r="AE155" s="42">
        <f t="shared" si="44"/>
        <v>0</v>
      </c>
      <c r="AF155" s="42">
        <f t="shared" si="44"/>
        <v>0</v>
      </c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</row>
    <row r="156" spans="1:67" s="44" customFormat="1" ht="31.5" x14ac:dyDescent="0.25">
      <c r="A156" s="51"/>
      <c r="B156" s="86"/>
      <c r="C156" s="100" t="s">
        <v>188</v>
      </c>
      <c r="D156" s="151"/>
      <c r="E156" s="40"/>
      <c r="F156" s="40"/>
      <c r="G156" s="40"/>
      <c r="H156" s="40"/>
      <c r="I156" s="40"/>
      <c r="J156" s="41"/>
      <c r="K156" s="41"/>
      <c r="L156" s="41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>
        <v>27000</v>
      </c>
      <c r="X156" s="40">
        <v>5000</v>
      </c>
      <c r="Y156" s="40"/>
      <c r="Z156" s="40">
        <v>5000</v>
      </c>
      <c r="AA156" s="40">
        <v>5000</v>
      </c>
      <c r="AB156" s="42">
        <f t="shared" si="44"/>
        <v>313700</v>
      </c>
      <c r="AC156" s="42">
        <f t="shared" si="44"/>
        <v>3000</v>
      </c>
      <c r="AD156" s="42">
        <f t="shared" si="44"/>
        <v>0</v>
      </c>
      <c r="AE156" s="42">
        <f t="shared" si="44"/>
        <v>3000</v>
      </c>
      <c r="AF156" s="42">
        <f t="shared" si="44"/>
        <v>3000</v>
      </c>
      <c r="AG156" s="43"/>
      <c r="AH156" s="43"/>
      <c r="AI156" s="43"/>
      <c r="AJ156" s="43"/>
      <c r="AK156" s="43"/>
      <c r="AL156" s="43">
        <f>100000+213700</f>
        <v>313700</v>
      </c>
      <c r="AM156" s="43">
        <v>3000</v>
      </c>
      <c r="AN156" s="43"/>
      <c r="AO156" s="43">
        <v>3000</v>
      </c>
      <c r="AP156" s="43">
        <v>3000</v>
      </c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</row>
    <row r="157" spans="1:67" s="44" customFormat="1" ht="31.5" x14ac:dyDescent="0.25">
      <c r="A157" s="51"/>
      <c r="B157" s="86"/>
      <c r="C157" s="100" t="s">
        <v>189</v>
      </c>
      <c r="D157" s="151"/>
      <c r="E157" s="40"/>
      <c r="F157" s="40"/>
      <c r="G157" s="40"/>
      <c r="H157" s="40"/>
      <c r="I157" s="40"/>
      <c r="J157" s="41"/>
      <c r="K157" s="41"/>
      <c r="L157" s="41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2">
        <f t="shared" si="44"/>
        <v>0</v>
      </c>
      <c r="AC157" s="42">
        <f t="shared" si="44"/>
        <v>0</v>
      </c>
      <c r="AD157" s="42">
        <f t="shared" si="44"/>
        <v>0</v>
      </c>
      <c r="AE157" s="42">
        <f t="shared" si="44"/>
        <v>0</v>
      </c>
      <c r="AF157" s="42">
        <f t="shared" si="44"/>
        <v>0</v>
      </c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</row>
    <row r="158" spans="1:67" s="44" customFormat="1" ht="78.75" x14ac:dyDescent="0.25">
      <c r="A158" s="51"/>
      <c r="B158" s="86"/>
      <c r="C158" s="100" t="s">
        <v>190</v>
      </c>
      <c r="D158" s="151"/>
      <c r="E158" s="40"/>
      <c r="F158" s="40"/>
      <c r="G158" s="40"/>
      <c r="H158" s="40"/>
      <c r="I158" s="40"/>
      <c r="J158" s="41"/>
      <c r="K158" s="41"/>
      <c r="L158" s="41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2">
        <f t="shared" si="44"/>
        <v>0</v>
      </c>
      <c r="AC158" s="42">
        <f t="shared" si="44"/>
        <v>0</v>
      </c>
      <c r="AD158" s="42">
        <f t="shared" si="44"/>
        <v>0</v>
      </c>
      <c r="AE158" s="42">
        <f t="shared" si="44"/>
        <v>0</v>
      </c>
      <c r="AF158" s="42">
        <f t="shared" si="44"/>
        <v>0</v>
      </c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</row>
    <row r="159" spans="1:67" s="44" customFormat="1" ht="63" x14ac:dyDescent="0.25">
      <c r="A159" s="51"/>
      <c r="B159" s="86"/>
      <c r="C159" s="100" t="s">
        <v>191</v>
      </c>
      <c r="D159" s="151"/>
      <c r="E159" s="40"/>
      <c r="F159" s="40"/>
      <c r="G159" s="40"/>
      <c r="H159" s="40"/>
      <c r="I159" s="40"/>
      <c r="J159" s="41"/>
      <c r="K159" s="41"/>
      <c r="L159" s="41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2">
        <f t="shared" si="44"/>
        <v>0</v>
      </c>
      <c r="AC159" s="42">
        <f t="shared" si="44"/>
        <v>0</v>
      </c>
      <c r="AD159" s="42">
        <f t="shared" si="44"/>
        <v>0</v>
      </c>
      <c r="AE159" s="42">
        <f t="shared" si="44"/>
        <v>0</v>
      </c>
      <c r="AF159" s="42">
        <f t="shared" si="44"/>
        <v>0</v>
      </c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</row>
    <row r="160" spans="1:67" s="44" customFormat="1" ht="31.5" x14ac:dyDescent="0.25">
      <c r="A160" s="51"/>
      <c r="B160" s="86"/>
      <c r="C160" s="100" t="s">
        <v>192</v>
      </c>
      <c r="D160" s="151"/>
      <c r="E160" s="40"/>
      <c r="F160" s="40"/>
      <c r="G160" s="40"/>
      <c r="H160" s="40"/>
      <c r="I160" s="40"/>
      <c r="J160" s="41"/>
      <c r="K160" s="41"/>
      <c r="L160" s="41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2">
        <f t="shared" si="44"/>
        <v>0</v>
      </c>
      <c r="AC160" s="42">
        <f t="shared" si="44"/>
        <v>0</v>
      </c>
      <c r="AD160" s="42">
        <f t="shared" si="44"/>
        <v>0</v>
      </c>
      <c r="AE160" s="42">
        <f t="shared" si="44"/>
        <v>0</v>
      </c>
      <c r="AF160" s="42">
        <f t="shared" si="44"/>
        <v>0</v>
      </c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</row>
    <row r="161" spans="1:227" s="44" customFormat="1" ht="15.75" x14ac:dyDescent="0.25">
      <c r="A161" s="51"/>
      <c r="B161" s="86"/>
      <c r="C161" s="100" t="s">
        <v>193</v>
      </c>
      <c r="D161" s="151"/>
      <c r="E161" s="40"/>
      <c r="F161" s="40"/>
      <c r="G161" s="40"/>
      <c r="H161" s="40"/>
      <c r="I161" s="40"/>
      <c r="J161" s="41"/>
      <c r="K161" s="41"/>
      <c r="L161" s="41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>
        <v>5200</v>
      </c>
      <c r="Y161" s="40"/>
      <c r="Z161" s="40">
        <v>5200</v>
      </c>
      <c r="AA161" s="40">
        <v>5200</v>
      </c>
      <c r="AB161" s="42">
        <f t="shared" si="44"/>
        <v>0</v>
      </c>
      <c r="AC161" s="42">
        <f t="shared" si="44"/>
        <v>20800</v>
      </c>
      <c r="AD161" s="42">
        <f t="shared" si="44"/>
        <v>0</v>
      </c>
      <c r="AE161" s="42">
        <f t="shared" si="44"/>
        <v>20800</v>
      </c>
      <c r="AF161" s="42">
        <f t="shared" si="44"/>
        <v>20800</v>
      </c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>
        <v>20800</v>
      </c>
      <c r="AS161" s="43"/>
      <c r="AT161" s="43">
        <v>20800</v>
      </c>
      <c r="AU161" s="43">
        <v>20800</v>
      </c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</row>
    <row r="162" spans="1:227" s="44" customFormat="1" ht="31.5" x14ac:dyDescent="0.25">
      <c r="A162" s="51"/>
      <c r="B162" s="86"/>
      <c r="C162" s="100" t="s">
        <v>194</v>
      </c>
      <c r="D162" s="151"/>
      <c r="E162" s="40"/>
      <c r="F162" s="40"/>
      <c r="G162" s="40"/>
      <c r="H162" s="40"/>
      <c r="I162" s="40"/>
      <c r="J162" s="41"/>
      <c r="K162" s="41"/>
      <c r="L162" s="41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2">
        <f t="shared" si="44"/>
        <v>0</v>
      </c>
      <c r="AC162" s="42">
        <f t="shared" si="44"/>
        <v>0</v>
      </c>
      <c r="AD162" s="42">
        <f t="shared" si="44"/>
        <v>0</v>
      </c>
      <c r="AE162" s="42">
        <f t="shared" si="44"/>
        <v>0</v>
      </c>
      <c r="AF162" s="42">
        <f t="shared" si="44"/>
        <v>0</v>
      </c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</row>
    <row r="163" spans="1:227" s="44" customFormat="1" ht="15.75" x14ac:dyDescent="0.25">
      <c r="A163" s="51"/>
      <c r="B163" s="86"/>
      <c r="C163" s="100" t="s">
        <v>195</v>
      </c>
      <c r="D163" s="151"/>
      <c r="E163" s="40"/>
      <c r="F163" s="40"/>
      <c r="G163" s="40"/>
      <c r="H163" s="40"/>
      <c r="I163" s="40"/>
      <c r="J163" s="41"/>
      <c r="K163" s="41"/>
      <c r="L163" s="41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2">
        <f t="shared" si="44"/>
        <v>0</v>
      </c>
      <c r="AC163" s="42">
        <f t="shared" si="44"/>
        <v>0</v>
      </c>
      <c r="AD163" s="42">
        <f t="shared" si="44"/>
        <v>0</v>
      </c>
      <c r="AE163" s="42">
        <f t="shared" si="44"/>
        <v>0</v>
      </c>
      <c r="AF163" s="42">
        <f t="shared" si="44"/>
        <v>0</v>
      </c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</row>
    <row r="164" spans="1:227" s="2" customFormat="1" ht="14.25" customHeight="1" x14ac:dyDescent="0.2">
      <c r="A164" s="1"/>
      <c r="B164" s="107"/>
      <c r="C164" s="72" t="s">
        <v>54</v>
      </c>
      <c r="D164" s="151"/>
      <c r="E164" s="108"/>
      <c r="F164" s="108"/>
      <c r="G164" s="108"/>
      <c r="H164" s="108"/>
      <c r="I164" s="108"/>
      <c r="J164" s="109"/>
      <c r="K164" s="109"/>
      <c r="L164" s="109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42">
        <f t="shared" si="44"/>
        <v>0</v>
      </c>
      <c r="AC164" s="42">
        <f t="shared" si="44"/>
        <v>0</v>
      </c>
      <c r="AD164" s="42">
        <f t="shared" si="44"/>
        <v>0</v>
      </c>
      <c r="AE164" s="42">
        <f t="shared" si="44"/>
        <v>0</v>
      </c>
      <c r="AF164" s="42">
        <f t="shared" si="44"/>
        <v>0</v>
      </c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110"/>
      <c r="BO164" s="110"/>
    </row>
    <row r="165" spans="1:227" s="2" customFormat="1" ht="21" customHeight="1" x14ac:dyDescent="0.2">
      <c r="A165" s="1"/>
      <c r="B165" s="70" t="s">
        <v>196</v>
      </c>
      <c r="C165" s="111" t="s">
        <v>197</v>
      </c>
      <c r="D165" s="150">
        <v>227</v>
      </c>
      <c r="E165" s="33">
        <f>SUM(E166:E168)</f>
        <v>0</v>
      </c>
      <c r="F165" s="33">
        <f t="shared" ref="F165:BO165" si="45">SUM(F166:F168)</f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4">
        <f t="shared" si="45"/>
        <v>0</v>
      </c>
      <c r="K165" s="34">
        <f t="shared" si="45"/>
        <v>0</v>
      </c>
      <c r="L165" s="34">
        <f t="shared" si="45"/>
        <v>0</v>
      </c>
      <c r="M165" s="33">
        <f t="shared" si="45"/>
        <v>0</v>
      </c>
      <c r="N165" s="33">
        <f t="shared" si="45"/>
        <v>0</v>
      </c>
      <c r="O165" s="33">
        <f t="shared" si="45"/>
        <v>0</v>
      </c>
      <c r="P165" s="33">
        <f t="shared" si="45"/>
        <v>0</v>
      </c>
      <c r="Q165" s="33">
        <f t="shared" si="45"/>
        <v>0</v>
      </c>
      <c r="R165" s="33">
        <f t="shared" si="45"/>
        <v>0</v>
      </c>
      <c r="S165" s="33">
        <f>SUM(S166:S168)</f>
        <v>0</v>
      </c>
      <c r="T165" s="33">
        <f t="shared" si="45"/>
        <v>0</v>
      </c>
      <c r="U165" s="33">
        <f t="shared" si="45"/>
        <v>0</v>
      </c>
      <c r="V165" s="33">
        <f t="shared" si="45"/>
        <v>0</v>
      </c>
      <c r="W165" s="33">
        <f t="shared" si="45"/>
        <v>0</v>
      </c>
      <c r="X165" s="33">
        <f>SUM(X166:X168)</f>
        <v>0</v>
      </c>
      <c r="Y165" s="33">
        <f t="shared" si="45"/>
        <v>0</v>
      </c>
      <c r="Z165" s="33">
        <f t="shared" si="45"/>
        <v>0</v>
      </c>
      <c r="AA165" s="33">
        <f t="shared" si="45"/>
        <v>0</v>
      </c>
      <c r="AB165" s="33">
        <f t="shared" si="45"/>
        <v>0</v>
      </c>
      <c r="AC165" s="33">
        <f t="shared" si="45"/>
        <v>0</v>
      </c>
      <c r="AD165" s="33">
        <f t="shared" si="45"/>
        <v>0</v>
      </c>
      <c r="AE165" s="33">
        <f t="shared" si="45"/>
        <v>0</v>
      </c>
      <c r="AF165" s="33">
        <f t="shared" si="45"/>
        <v>0</v>
      </c>
      <c r="AG165" s="35">
        <f t="shared" si="45"/>
        <v>0</v>
      </c>
      <c r="AH165" s="35">
        <f>SUM(AH166:AH168)</f>
        <v>0</v>
      </c>
      <c r="AI165" s="35">
        <f t="shared" si="45"/>
        <v>0</v>
      </c>
      <c r="AJ165" s="35">
        <f t="shared" si="45"/>
        <v>0</v>
      </c>
      <c r="AK165" s="35">
        <f t="shared" si="45"/>
        <v>0</v>
      </c>
      <c r="AL165" s="35">
        <f t="shared" si="45"/>
        <v>0</v>
      </c>
      <c r="AM165" s="35">
        <f>SUM(AM166:AM168)</f>
        <v>0</v>
      </c>
      <c r="AN165" s="35">
        <f t="shared" si="45"/>
        <v>0</v>
      </c>
      <c r="AO165" s="35">
        <f t="shared" si="45"/>
        <v>0</v>
      </c>
      <c r="AP165" s="35">
        <f t="shared" si="45"/>
        <v>0</v>
      </c>
      <c r="AQ165" s="35">
        <f t="shared" si="45"/>
        <v>0</v>
      </c>
      <c r="AR165" s="35">
        <f>SUM(AR166:AR168)</f>
        <v>0</v>
      </c>
      <c r="AS165" s="35">
        <f t="shared" si="45"/>
        <v>0</v>
      </c>
      <c r="AT165" s="35">
        <f t="shared" si="45"/>
        <v>0</v>
      </c>
      <c r="AU165" s="35">
        <f t="shared" si="45"/>
        <v>0</v>
      </c>
      <c r="AV165" s="35">
        <f t="shared" si="45"/>
        <v>0</v>
      </c>
      <c r="AW165" s="35">
        <f t="shared" si="45"/>
        <v>0</v>
      </c>
      <c r="AX165" s="35">
        <f t="shared" si="45"/>
        <v>0</v>
      </c>
      <c r="AY165" s="35">
        <f t="shared" si="45"/>
        <v>0</v>
      </c>
      <c r="AZ165" s="35">
        <f t="shared" si="45"/>
        <v>0</v>
      </c>
      <c r="BA165" s="35">
        <f t="shared" si="45"/>
        <v>0</v>
      </c>
      <c r="BB165" s="35">
        <f t="shared" si="45"/>
        <v>0</v>
      </c>
      <c r="BC165" s="35">
        <f t="shared" si="45"/>
        <v>0</v>
      </c>
      <c r="BD165" s="35">
        <f t="shared" si="45"/>
        <v>0</v>
      </c>
      <c r="BE165" s="35">
        <f t="shared" si="45"/>
        <v>0</v>
      </c>
      <c r="BF165" s="35">
        <f t="shared" si="45"/>
        <v>0</v>
      </c>
      <c r="BG165" s="35">
        <f t="shared" si="45"/>
        <v>0</v>
      </c>
      <c r="BH165" s="35">
        <f t="shared" si="45"/>
        <v>0</v>
      </c>
      <c r="BI165" s="35">
        <f t="shared" si="45"/>
        <v>0</v>
      </c>
      <c r="BJ165" s="35">
        <f t="shared" si="45"/>
        <v>0</v>
      </c>
      <c r="BK165" s="35">
        <f t="shared" si="45"/>
        <v>0</v>
      </c>
      <c r="BL165" s="35">
        <f t="shared" si="45"/>
        <v>0</v>
      </c>
      <c r="BM165" s="35">
        <f t="shared" si="45"/>
        <v>0</v>
      </c>
      <c r="BN165" s="35">
        <f t="shared" si="45"/>
        <v>0</v>
      </c>
      <c r="BO165" s="35">
        <f t="shared" si="45"/>
        <v>0</v>
      </c>
    </row>
    <row r="166" spans="1:227" s="44" customFormat="1" ht="15.75" customHeight="1" x14ac:dyDescent="0.25">
      <c r="A166" s="51"/>
      <c r="B166" s="86"/>
      <c r="C166" s="100" t="s">
        <v>198</v>
      </c>
      <c r="D166" s="151"/>
      <c r="E166" s="40"/>
      <c r="F166" s="40"/>
      <c r="G166" s="40"/>
      <c r="H166" s="40"/>
      <c r="I166" s="40"/>
      <c r="J166" s="41"/>
      <c r="K166" s="41"/>
      <c r="L166" s="41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2">
        <f t="shared" ref="AB166:AF167" si="46">AG166+AL166+AQ166+AV166+BA166+BF166+BK166</f>
        <v>0</v>
      </c>
      <c r="AC166" s="42">
        <f t="shared" si="46"/>
        <v>0</v>
      </c>
      <c r="AD166" s="42">
        <f t="shared" si="46"/>
        <v>0</v>
      </c>
      <c r="AE166" s="42">
        <f t="shared" si="46"/>
        <v>0</v>
      </c>
      <c r="AF166" s="42">
        <f t="shared" si="46"/>
        <v>0</v>
      </c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</row>
    <row r="167" spans="1:227" s="44" customFormat="1" ht="31.5" x14ac:dyDescent="0.25">
      <c r="A167" s="51"/>
      <c r="B167" s="86"/>
      <c r="C167" s="100" t="s">
        <v>199</v>
      </c>
      <c r="D167" s="151"/>
      <c r="E167" s="40"/>
      <c r="F167" s="40"/>
      <c r="G167" s="40"/>
      <c r="H167" s="40"/>
      <c r="I167" s="40"/>
      <c r="J167" s="41"/>
      <c r="K167" s="41"/>
      <c r="L167" s="41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2">
        <f t="shared" si="46"/>
        <v>0</v>
      </c>
      <c r="AC167" s="42">
        <f t="shared" si="46"/>
        <v>0</v>
      </c>
      <c r="AD167" s="42">
        <f t="shared" si="46"/>
        <v>0</v>
      </c>
      <c r="AE167" s="42">
        <f t="shared" si="46"/>
        <v>0</v>
      </c>
      <c r="AF167" s="42">
        <f t="shared" si="46"/>
        <v>0</v>
      </c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</row>
    <row r="168" spans="1:227" s="44" customFormat="1" ht="19.5" customHeight="1" x14ac:dyDescent="0.25">
      <c r="A168" s="51"/>
      <c r="B168" s="86"/>
      <c r="C168" s="72" t="s">
        <v>54</v>
      </c>
      <c r="D168" s="156"/>
      <c r="E168" s="40"/>
      <c r="F168" s="40"/>
      <c r="G168" s="40"/>
      <c r="H168" s="40"/>
      <c r="I168" s="40"/>
      <c r="J168" s="41"/>
      <c r="K168" s="41"/>
      <c r="L168" s="41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2">
        <f>AG168+AL168+AQ168+AV168+BA168+BF168+BK168</f>
        <v>0</v>
      </c>
      <c r="AC168" s="42">
        <f>AH168+AM168+AR168+AW168+BB168+BG168+BL168</f>
        <v>0</v>
      </c>
      <c r="AD168" s="42">
        <f>AI168+AN168+AS168+AX168+BC168+BH168+BM168</f>
        <v>0</v>
      </c>
      <c r="AE168" s="42">
        <f>AJ168+AO168+AT168+AY168+BD168+BI168+BN168</f>
        <v>0</v>
      </c>
      <c r="AF168" s="42">
        <f>AK168+AP168+AU168+AZ168+BE168+BJ168+BO168</f>
        <v>0</v>
      </c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</row>
    <row r="169" spans="1:227" s="2" customFormat="1" ht="21" customHeight="1" x14ac:dyDescent="0.2">
      <c r="A169" s="1"/>
      <c r="B169" s="70" t="s">
        <v>200</v>
      </c>
      <c r="C169" s="111" t="s">
        <v>201</v>
      </c>
      <c r="D169" s="150">
        <v>228</v>
      </c>
      <c r="E169" s="33">
        <f>SUM(E170:E174)</f>
        <v>0</v>
      </c>
      <c r="F169" s="33">
        <f t="shared" ref="F169:BO169" si="47">SUM(F170:F174)</f>
        <v>0</v>
      </c>
      <c r="G169" s="33">
        <f t="shared" si="47"/>
        <v>0</v>
      </c>
      <c r="H169" s="33">
        <f t="shared" si="47"/>
        <v>0</v>
      </c>
      <c r="I169" s="33">
        <f t="shared" si="47"/>
        <v>0</v>
      </c>
      <c r="J169" s="34">
        <f t="shared" si="47"/>
        <v>0</v>
      </c>
      <c r="K169" s="34">
        <f t="shared" si="47"/>
        <v>0</v>
      </c>
      <c r="L169" s="34">
        <f t="shared" si="47"/>
        <v>0</v>
      </c>
      <c r="M169" s="33">
        <f t="shared" si="47"/>
        <v>0</v>
      </c>
      <c r="N169" s="33">
        <f t="shared" si="47"/>
        <v>0</v>
      </c>
      <c r="O169" s="33">
        <f t="shared" si="47"/>
        <v>0</v>
      </c>
      <c r="P169" s="33">
        <f t="shared" si="47"/>
        <v>0</v>
      </c>
      <c r="Q169" s="33">
        <f t="shared" si="47"/>
        <v>0</v>
      </c>
      <c r="R169" s="33">
        <f t="shared" si="47"/>
        <v>0</v>
      </c>
      <c r="S169" s="33">
        <f>SUM(S170:S174)</f>
        <v>0</v>
      </c>
      <c r="T169" s="33">
        <f t="shared" si="47"/>
        <v>0</v>
      </c>
      <c r="U169" s="33">
        <f t="shared" si="47"/>
        <v>0</v>
      </c>
      <c r="V169" s="33">
        <f t="shared" si="47"/>
        <v>0</v>
      </c>
      <c r="W169" s="33">
        <f t="shared" si="47"/>
        <v>0</v>
      </c>
      <c r="X169" s="33">
        <f>SUM(X170:X174)</f>
        <v>0</v>
      </c>
      <c r="Y169" s="33">
        <f t="shared" si="47"/>
        <v>0</v>
      </c>
      <c r="Z169" s="33">
        <f t="shared" si="47"/>
        <v>0</v>
      </c>
      <c r="AA169" s="33">
        <f t="shared" si="47"/>
        <v>0</v>
      </c>
      <c r="AB169" s="33">
        <f t="shared" si="47"/>
        <v>0</v>
      </c>
      <c r="AC169" s="33">
        <f t="shared" si="47"/>
        <v>0</v>
      </c>
      <c r="AD169" s="33">
        <f t="shared" si="47"/>
        <v>0</v>
      </c>
      <c r="AE169" s="33">
        <f t="shared" si="47"/>
        <v>0</v>
      </c>
      <c r="AF169" s="33">
        <f t="shared" si="47"/>
        <v>0</v>
      </c>
      <c r="AG169" s="35">
        <f t="shared" si="47"/>
        <v>0</v>
      </c>
      <c r="AH169" s="35">
        <f>SUM(AH170:AH174)</f>
        <v>0</v>
      </c>
      <c r="AI169" s="35">
        <f t="shared" si="47"/>
        <v>0</v>
      </c>
      <c r="AJ169" s="35">
        <f t="shared" si="47"/>
        <v>0</v>
      </c>
      <c r="AK169" s="35">
        <f t="shared" si="47"/>
        <v>0</v>
      </c>
      <c r="AL169" s="35">
        <f t="shared" si="47"/>
        <v>0</v>
      </c>
      <c r="AM169" s="35">
        <f>SUM(AM170:AM174)</f>
        <v>0</v>
      </c>
      <c r="AN169" s="35">
        <f t="shared" si="47"/>
        <v>0</v>
      </c>
      <c r="AO169" s="35">
        <f t="shared" si="47"/>
        <v>0</v>
      </c>
      <c r="AP169" s="35">
        <f t="shared" si="47"/>
        <v>0</v>
      </c>
      <c r="AQ169" s="35">
        <f t="shared" si="47"/>
        <v>0</v>
      </c>
      <c r="AR169" s="35">
        <f>SUM(AR170:AR174)</f>
        <v>0</v>
      </c>
      <c r="AS169" s="35">
        <f t="shared" si="47"/>
        <v>0</v>
      </c>
      <c r="AT169" s="35">
        <f t="shared" si="47"/>
        <v>0</v>
      </c>
      <c r="AU169" s="35">
        <f t="shared" si="47"/>
        <v>0</v>
      </c>
      <c r="AV169" s="35">
        <f t="shared" si="47"/>
        <v>0</v>
      </c>
      <c r="AW169" s="35">
        <f t="shared" si="47"/>
        <v>0</v>
      </c>
      <c r="AX169" s="35">
        <f t="shared" si="47"/>
        <v>0</v>
      </c>
      <c r="AY169" s="35">
        <f t="shared" si="47"/>
        <v>0</v>
      </c>
      <c r="AZ169" s="35">
        <f t="shared" si="47"/>
        <v>0</v>
      </c>
      <c r="BA169" s="35">
        <f t="shared" si="47"/>
        <v>0</v>
      </c>
      <c r="BB169" s="35">
        <f t="shared" si="47"/>
        <v>0</v>
      </c>
      <c r="BC169" s="35">
        <f t="shared" si="47"/>
        <v>0</v>
      </c>
      <c r="BD169" s="35">
        <f t="shared" si="47"/>
        <v>0</v>
      </c>
      <c r="BE169" s="35">
        <f t="shared" si="47"/>
        <v>0</v>
      </c>
      <c r="BF169" s="35">
        <f t="shared" si="47"/>
        <v>0</v>
      </c>
      <c r="BG169" s="35">
        <f t="shared" si="47"/>
        <v>0</v>
      </c>
      <c r="BH169" s="35">
        <f t="shared" si="47"/>
        <v>0</v>
      </c>
      <c r="BI169" s="35">
        <f t="shared" si="47"/>
        <v>0</v>
      </c>
      <c r="BJ169" s="35">
        <f t="shared" si="47"/>
        <v>0</v>
      </c>
      <c r="BK169" s="35">
        <f t="shared" si="47"/>
        <v>0</v>
      </c>
      <c r="BL169" s="35">
        <f t="shared" si="47"/>
        <v>0</v>
      </c>
      <c r="BM169" s="35">
        <f t="shared" si="47"/>
        <v>0</v>
      </c>
      <c r="BN169" s="35">
        <f t="shared" si="47"/>
        <v>0</v>
      </c>
      <c r="BO169" s="35">
        <f t="shared" si="47"/>
        <v>0</v>
      </c>
    </row>
    <row r="170" spans="1:227" s="44" customFormat="1" ht="32.25" customHeight="1" x14ac:dyDescent="0.25">
      <c r="A170" s="51"/>
      <c r="B170" s="86"/>
      <c r="C170" s="72" t="s">
        <v>202</v>
      </c>
      <c r="D170" s="151"/>
      <c r="E170" s="40"/>
      <c r="F170" s="40"/>
      <c r="G170" s="40"/>
      <c r="H170" s="40"/>
      <c r="I170" s="40"/>
      <c r="J170" s="41"/>
      <c r="K170" s="41"/>
      <c r="L170" s="41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2">
        <f t="shared" ref="AB170:AF175" si="48">AG170+AL170+AQ170+AV170+BA170+BF170+BK170</f>
        <v>0</v>
      </c>
      <c r="AC170" s="42">
        <f t="shared" si="48"/>
        <v>0</v>
      </c>
      <c r="AD170" s="42">
        <f t="shared" si="48"/>
        <v>0</v>
      </c>
      <c r="AE170" s="42">
        <f t="shared" si="48"/>
        <v>0</v>
      </c>
      <c r="AF170" s="42">
        <f t="shared" si="48"/>
        <v>0</v>
      </c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</row>
    <row r="171" spans="1:227" s="44" customFormat="1" ht="33.75" customHeight="1" x14ac:dyDescent="0.25">
      <c r="A171" s="51"/>
      <c r="B171" s="86"/>
      <c r="C171" s="72" t="s">
        <v>203</v>
      </c>
      <c r="D171" s="151"/>
      <c r="E171" s="40"/>
      <c r="F171" s="40"/>
      <c r="G171" s="40"/>
      <c r="H171" s="40"/>
      <c r="I171" s="40"/>
      <c r="J171" s="41"/>
      <c r="K171" s="41"/>
      <c r="L171" s="41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2">
        <f t="shared" si="48"/>
        <v>0</v>
      </c>
      <c r="AC171" s="42">
        <f t="shared" si="48"/>
        <v>0</v>
      </c>
      <c r="AD171" s="42">
        <f t="shared" si="48"/>
        <v>0</v>
      </c>
      <c r="AE171" s="42">
        <f t="shared" si="48"/>
        <v>0</v>
      </c>
      <c r="AF171" s="42">
        <f t="shared" si="48"/>
        <v>0</v>
      </c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</row>
    <row r="172" spans="1:227" s="44" customFormat="1" ht="33.75" customHeight="1" x14ac:dyDescent="0.25">
      <c r="A172" s="51"/>
      <c r="B172" s="86"/>
      <c r="C172" s="72" t="s">
        <v>204</v>
      </c>
      <c r="D172" s="151"/>
      <c r="E172" s="40"/>
      <c r="F172" s="40"/>
      <c r="G172" s="40"/>
      <c r="H172" s="40"/>
      <c r="I172" s="40"/>
      <c r="J172" s="41"/>
      <c r="K172" s="41"/>
      <c r="L172" s="41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2">
        <f t="shared" si="48"/>
        <v>0</v>
      </c>
      <c r="AC172" s="42">
        <f t="shared" si="48"/>
        <v>0</v>
      </c>
      <c r="AD172" s="42">
        <f t="shared" si="48"/>
        <v>0</v>
      </c>
      <c r="AE172" s="42">
        <f t="shared" si="48"/>
        <v>0</v>
      </c>
      <c r="AF172" s="42">
        <f t="shared" si="48"/>
        <v>0</v>
      </c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</row>
    <row r="173" spans="1:227" s="44" customFormat="1" ht="34.5" customHeight="1" x14ac:dyDescent="0.25">
      <c r="A173" s="51"/>
      <c r="B173" s="86"/>
      <c r="C173" s="72" t="s">
        <v>205</v>
      </c>
      <c r="D173" s="151"/>
      <c r="E173" s="40"/>
      <c r="F173" s="40"/>
      <c r="G173" s="40"/>
      <c r="H173" s="40"/>
      <c r="I173" s="40"/>
      <c r="J173" s="41"/>
      <c r="K173" s="41"/>
      <c r="L173" s="41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2">
        <f t="shared" si="48"/>
        <v>0</v>
      </c>
      <c r="AC173" s="42">
        <f t="shared" si="48"/>
        <v>0</v>
      </c>
      <c r="AD173" s="42">
        <f t="shared" si="48"/>
        <v>0</v>
      </c>
      <c r="AE173" s="42">
        <f t="shared" si="48"/>
        <v>0</v>
      </c>
      <c r="AF173" s="42">
        <f t="shared" si="48"/>
        <v>0</v>
      </c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</row>
    <row r="174" spans="1:227" s="44" customFormat="1" ht="20.25" customHeight="1" x14ac:dyDescent="0.25">
      <c r="A174" s="51"/>
      <c r="B174" s="86"/>
      <c r="C174" s="72" t="s">
        <v>54</v>
      </c>
      <c r="D174" s="156"/>
      <c r="E174" s="40"/>
      <c r="F174" s="40"/>
      <c r="G174" s="40"/>
      <c r="H174" s="40"/>
      <c r="I174" s="40"/>
      <c r="J174" s="41"/>
      <c r="K174" s="41"/>
      <c r="L174" s="41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2">
        <f t="shared" si="48"/>
        <v>0</v>
      </c>
      <c r="AC174" s="42">
        <f t="shared" si="48"/>
        <v>0</v>
      </c>
      <c r="AD174" s="42">
        <f t="shared" si="48"/>
        <v>0</v>
      </c>
      <c r="AE174" s="42">
        <f t="shared" si="48"/>
        <v>0</v>
      </c>
      <c r="AF174" s="42">
        <f t="shared" si="48"/>
        <v>0</v>
      </c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</row>
    <row r="175" spans="1:227" s="2" customFormat="1" ht="38.25" customHeight="1" x14ac:dyDescent="0.2">
      <c r="A175" s="1"/>
      <c r="B175" s="70" t="s">
        <v>206</v>
      </c>
      <c r="C175" s="31" t="s">
        <v>207</v>
      </c>
      <c r="D175" s="24">
        <v>229</v>
      </c>
      <c r="E175" s="33"/>
      <c r="F175" s="33"/>
      <c r="G175" s="33"/>
      <c r="H175" s="33"/>
      <c r="I175" s="33"/>
      <c r="J175" s="34"/>
      <c r="K175" s="34"/>
      <c r="L175" s="34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>
        <f t="shared" si="48"/>
        <v>0</v>
      </c>
      <c r="AC175" s="33">
        <f t="shared" si="48"/>
        <v>0</v>
      </c>
      <c r="AD175" s="33">
        <f t="shared" si="48"/>
        <v>0</v>
      </c>
      <c r="AE175" s="33">
        <f t="shared" si="48"/>
        <v>0</v>
      </c>
      <c r="AF175" s="33">
        <f t="shared" si="48"/>
        <v>0</v>
      </c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</row>
    <row r="176" spans="1:227" s="6" customFormat="1" ht="34.5" customHeight="1" x14ac:dyDescent="0.2">
      <c r="A176" s="1"/>
      <c r="B176" s="66" t="s">
        <v>208</v>
      </c>
      <c r="C176" s="67" t="s">
        <v>209</v>
      </c>
      <c r="D176" s="60">
        <v>290</v>
      </c>
      <c r="E176" s="61">
        <f>E177+E185+E186+E187+E188+E189+E190+E191+E192</f>
        <v>0</v>
      </c>
      <c r="F176" s="61">
        <f t="shared" ref="F176:BO176" si="49">F177+F185+F186+F187+F188+F189+F190+F191+F192</f>
        <v>0</v>
      </c>
      <c r="G176" s="61">
        <f t="shared" si="49"/>
        <v>0</v>
      </c>
      <c r="H176" s="61">
        <f t="shared" si="49"/>
        <v>0</v>
      </c>
      <c r="I176" s="61">
        <f t="shared" si="49"/>
        <v>0</v>
      </c>
      <c r="J176" s="62">
        <f t="shared" si="49"/>
        <v>3339911.9000000004</v>
      </c>
      <c r="K176" s="62">
        <f t="shared" si="49"/>
        <v>0</v>
      </c>
      <c r="L176" s="62">
        <f t="shared" si="49"/>
        <v>40.450000000000003</v>
      </c>
      <c r="M176" s="61">
        <f t="shared" si="49"/>
        <v>0</v>
      </c>
      <c r="N176" s="61">
        <f t="shared" si="49"/>
        <v>0</v>
      </c>
      <c r="O176" s="61">
        <f t="shared" si="49"/>
        <v>0</v>
      </c>
      <c r="P176" s="61">
        <f t="shared" si="49"/>
        <v>0</v>
      </c>
      <c r="Q176" s="61">
        <f t="shared" si="49"/>
        <v>0</v>
      </c>
      <c r="R176" s="61">
        <f t="shared" si="49"/>
        <v>3186700</v>
      </c>
      <c r="S176" s="61">
        <f>S177+S185+S186+S187+S188+S189+S190+S191+S192</f>
        <v>3657966.45</v>
      </c>
      <c r="T176" s="61">
        <f t="shared" si="49"/>
        <v>0</v>
      </c>
      <c r="U176" s="61">
        <f t="shared" si="49"/>
        <v>3657966.45</v>
      </c>
      <c r="V176" s="61">
        <f t="shared" si="49"/>
        <v>3657966.45</v>
      </c>
      <c r="W176" s="61">
        <f t="shared" si="49"/>
        <v>0</v>
      </c>
      <c r="X176" s="61">
        <f>X177+X185+X186+X187+X188+X189+X190+X191+X192</f>
        <v>0</v>
      </c>
      <c r="Y176" s="61">
        <f t="shared" si="49"/>
        <v>0</v>
      </c>
      <c r="Z176" s="61">
        <f t="shared" si="49"/>
        <v>0</v>
      </c>
      <c r="AA176" s="61">
        <f t="shared" si="49"/>
        <v>0</v>
      </c>
      <c r="AB176" s="61">
        <f t="shared" si="49"/>
        <v>0</v>
      </c>
      <c r="AC176" s="61">
        <f t="shared" si="49"/>
        <v>4732.33</v>
      </c>
      <c r="AD176" s="61">
        <f t="shared" si="49"/>
        <v>0</v>
      </c>
      <c r="AE176" s="61">
        <f t="shared" si="49"/>
        <v>4732.33</v>
      </c>
      <c r="AF176" s="61">
        <f t="shared" si="49"/>
        <v>4732.33</v>
      </c>
      <c r="AG176" s="63">
        <f t="shared" si="49"/>
        <v>0</v>
      </c>
      <c r="AH176" s="63">
        <f>AH177+AH185+AH186+AH187+AH188+AH189+AH190+AH191+AH192</f>
        <v>0</v>
      </c>
      <c r="AI176" s="63">
        <f t="shared" si="49"/>
        <v>0</v>
      </c>
      <c r="AJ176" s="63">
        <f t="shared" si="49"/>
        <v>0</v>
      </c>
      <c r="AK176" s="63">
        <f t="shared" si="49"/>
        <v>0</v>
      </c>
      <c r="AL176" s="63">
        <f t="shared" si="49"/>
        <v>0</v>
      </c>
      <c r="AM176" s="63">
        <f>AM177+AM185+AM186+AM187+AM188+AM189+AM190+AM191+AM192</f>
        <v>4732.33</v>
      </c>
      <c r="AN176" s="63">
        <f t="shared" si="49"/>
        <v>0</v>
      </c>
      <c r="AO176" s="63">
        <f t="shared" si="49"/>
        <v>4732.33</v>
      </c>
      <c r="AP176" s="63">
        <f t="shared" si="49"/>
        <v>4732.33</v>
      </c>
      <c r="AQ176" s="63">
        <f t="shared" si="49"/>
        <v>0</v>
      </c>
      <c r="AR176" s="63">
        <f>AR177+AR185+AR186+AR187+AR188+AR189+AR190+AR191+AR192</f>
        <v>0</v>
      </c>
      <c r="AS176" s="63">
        <f t="shared" si="49"/>
        <v>0</v>
      </c>
      <c r="AT176" s="63">
        <f t="shared" si="49"/>
        <v>0</v>
      </c>
      <c r="AU176" s="63">
        <f t="shared" si="49"/>
        <v>0</v>
      </c>
      <c r="AV176" s="63">
        <f t="shared" si="49"/>
        <v>0</v>
      </c>
      <c r="AW176" s="63">
        <f t="shared" si="49"/>
        <v>0</v>
      </c>
      <c r="AX176" s="63">
        <f t="shared" si="49"/>
        <v>0</v>
      </c>
      <c r="AY176" s="63">
        <f t="shared" si="49"/>
        <v>0</v>
      </c>
      <c r="AZ176" s="63">
        <f t="shared" si="49"/>
        <v>0</v>
      </c>
      <c r="BA176" s="63">
        <f t="shared" si="49"/>
        <v>0</v>
      </c>
      <c r="BB176" s="63">
        <f t="shared" si="49"/>
        <v>0</v>
      </c>
      <c r="BC176" s="63">
        <f t="shared" si="49"/>
        <v>0</v>
      </c>
      <c r="BD176" s="63">
        <f t="shared" si="49"/>
        <v>0</v>
      </c>
      <c r="BE176" s="63">
        <f t="shared" si="49"/>
        <v>0</v>
      </c>
      <c r="BF176" s="63">
        <f t="shared" si="49"/>
        <v>0</v>
      </c>
      <c r="BG176" s="63">
        <f t="shared" si="49"/>
        <v>0</v>
      </c>
      <c r="BH176" s="63">
        <f t="shared" si="49"/>
        <v>0</v>
      </c>
      <c r="BI176" s="63">
        <f t="shared" si="49"/>
        <v>0</v>
      </c>
      <c r="BJ176" s="63">
        <f t="shared" si="49"/>
        <v>0</v>
      </c>
      <c r="BK176" s="63">
        <f t="shared" si="49"/>
        <v>0</v>
      </c>
      <c r="BL176" s="63">
        <f t="shared" si="49"/>
        <v>0</v>
      </c>
      <c r="BM176" s="63">
        <f t="shared" si="49"/>
        <v>0</v>
      </c>
      <c r="BN176" s="63">
        <f t="shared" si="49"/>
        <v>0</v>
      </c>
      <c r="BO176" s="63">
        <f t="shared" si="49"/>
        <v>0</v>
      </c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</row>
    <row r="177" spans="1:67" s="2" customFormat="1" ht="27.75" customHeight="1" x14ac:dyDescent="0.2">
      <c r="A177" s="1"/>
      <c r="B177" s="70" t="s">
        <v>210</v>
      </c>
      <c r="C177" s="31" t="s">
        <v>211</v>
      </c>
      <c r="D177" s="150">
        <v>291</v>
      </c>
      <c r="E177" s="33">
        <f>SUM(E178:E184)</f>
        <v>0</v>
      </c>
      <c r="F177" s="33">
        <f t="shared" ref="F177:BO177" si="50">SUM(F178:F184)</f>
        <v>0</v>
      </c>
      <c r="G177" s="33">
        <f t="shared" si="50"/>
        <v>0</v>
      </c>
      <c r="H177" s="33">
        <f t="shared" si="50"/>
        <v>0</v>
      </c>
      <c r="I177" s="33">
        <f t="shared" si="50"/>
        <v>0</v>
      </c>
      <c r="J177" s="34">
        <f t="shared" si="50"/>
        <v>3339911.9000000004</v>
      </c>
      <c r="K177" s="34">
        <f t="shared" si="50"/>
        <v>0</v>
      </c>
      <c r="L177" s="34">
        <f t="shared" si="50"/>
        <v>0</v>
      </c>
      <c r="M177" s="33">
        <f t="shared" si="50"/>
        <v>0</v>
      </c>
      <c r="N177" s="33">
        <f t="shared" si="50"/>
        <v>0</v>
      </c>
      <c r="O177" s="33">
        <f t="shared" si="50"/>
        <v>0</v>
      </c>
      <c r="P177" s="33">
        <f t="shared" si="50"/>
        <v>0</v>
      </c>
      <c r="Q177" s="33">
        <f t="shared" si="50"/>
        <v>0</v>
      </c>
      <c r="R177" s="33">
        <f t="shared" si="50"/>
        <v>3186700</v>
      </c>
      <c r="S177" s="33">
        <f>SUM(S178:S184)</f>
        <v>3657966.45</v>
      </c>
      <c r="T177" s="33">
        <f t="shared" si="50"/>
        <v>0</v>
      </c>
      <c r="U177" s="33">
        <f t="shared" si="50"/>
        <v>3657966.45</v>
      </c>
      <c r="V177" s="33">
        <f t="shared" si="50"/>
        <v>3657966.45</v>
      </c>
      <c r="W177" s="33">
        <f t="shared" si="50"/>
        <v>0</v>
      </c>
      <c r="X177" s="33">
        <f>SUM(X178:X184)</f>
        <v>0</v>
      </c>
      <c r="Y177" s="33">
        <f t="shared" si="50"/>
        <v>0</v>
      </c>
      <c r="Z177" s="33">
        <f t="shared" si="50"/>
        <v>0</v>
      </c>
      <c r="AA177" s="33">
        <f t="shared" si="50"/>
        <v>0</v>
      </c>
      <c r="AB177" s="33">
        <f t="shared" si="50"/>
        <v>0</v>
      </c>
      <c r="AC177" s="33">
        <f t="shared" si="50"/>
        <v>0</v>
      </c>
      <c r="AD177" s="33">
        <f t="shared" si="50"/>
        <v>0</v>
      </c>
      <c r="AE177" s="33">
        <f t="shared" si="50"/>
        <v>0</v>
      </c>
      <c r="AF177" s="33">
        <f t="shared" si="50"/>
        <v>0</v>
      </c>
      <c r="AG177" s="35">
        <f t="shared" si="50"/>
        <v>0</v>
      </c>
      <c r="AH177" s="35">
        <f>SUM(AH178:AH184)</f>
        <v>0</v>
      </c>
      <c r="AI177" s="35">
        <f t="shared" si="50"/>
        <v>0</v>
      </c>
      <c r="AJ177" s="35">
        <f t="shared" si="50"/>
        <v>0</v>
      </c>
      <c r="AK177" s="35">
        <f t="shared" si="50"/>
        <v>0</v>
      </c>
      <c r="AL177" s="35">
        <f t="shared" si="50"/>
        <v>0</v>
      </c>
      <c r="AM177" s="35">
        <f>SUM(AM178:AM184)</f>
        <v>0</v>
      </c>
      <c r="AN177" s="35">
        <f t="shared" si="50"/>
        <v>0</v>
      </c>
      <c r="AO177" s="35">
        <f t="shared" si="50"/>
        <v>0</v>
      </c>
      <c r="AP177" s="35">
        <f t="shared" si="50"/>
        <v>0</v>
      </c>
      <c r="AQ177" s="35">
        <f t="shared" si="50"/>
        <v>0</v>
      </c>
      <c r="AR177" s="35">
        <f>SUM(AR178:AR184)</f>
        <v>0</v>
      </c>
      <c r="AS177" s="35">
        <f t="shared" si="50"/>
        <v>0</v>
      </c>
      <c r="AT177" s="35">
        <f t="shared" si="50"/>
        <v>0</v>
      </c>
      <c r="AU177" s="35">
        <f t="shared" si="50"/>
        <v>0</v>
      </c>
      <c r="AV177" s="35">
        <f t="shared" si="50"/>
        <v>0</v>
      </c>
      <c r="AW177" s="35">
        <f t="shared" si="50"/>
        <v>0</v>
      </c>
      <c r="AX177" s="35">
        <f t="shared" si="50"/>
        <v>0</v>
      </c>
      <c r="AY177" s="35">
        <f t="shared" si="50"/>
        <v>0</v>
      </c>
      <c r="AZ177" s="35">
        <f t="shared" si="50"/>
        <v>0</v>
      </c>
      <c r="BA177" s="35">
        <f t="shared" si="50"/>
        <v>0</v>
      </c>
      <c r="BB177" s="35">
        <f t="shared" si="50"/>
        <v>0</v>
      </c>
      <c r="BC177" s="35">
        <f t="shared" si="50"/>
        <v>0</v>
      </c>
      <c r="BD177" s="35">
        <f t="shared" si="50"/>
        <v>0</v>
      </c>
      <c r="BE177" s="35">
        <f t="shared" si="50"/>
        <v>0</v>
      </c>
      <c r="BF177" s="35">
        <f t="shared" si="50"/>
        <v>0</v>
      </c>
      <c r="BG177" s="35">
        <f t="shared" si="50"/>
        <v>0</v>
      </c>
      <c r="BH177" s="35">
        <f t="shared" si="50"/>
        <v>0</v>
      </c>
      <c r="BI177" s="35">
        <f t="shared" si="50"/>
        <v>0</v>
      </c>
      <c r="BJ177" s="35">
        <f t="shared" si="50"/>
        <v>0</v>
      </c>
      <c r="BK177" s="35">
        <f t="shared" si="50"/>
        <v>0</v>
      </c>
      <c r="BL177" s="35">
        <f t="shared" si="50"/>
        <v>0</v>
      </c>
      <c r="BM177" s="35">
        <f t="shared" si="50"/>
        <v>0</v>
      </c>
      <c r="BN177" s="35">
        <f t="shared" si="50"/>
        <v>0</v>
      </c>
      <c r="BO177" s="35">
        <f t="shared" si="50"/>
        <v>0</v>
      </c>
    </row>
    <row r="178" spans="1:67" s="44" customFormat="1" ht="20.25" customHeight="1" x14ac:dyDescent="0.25">
      <c r="A178" s="51"/>
      <c r="B178" s="86"/>
      <c r="C178" s="72" t="s">
        <v>212</v>
      </c>
      <c r="D178" s="151"/>
      <c r="E178" s="40"/>
      <c r="F178" s="40"/>
      <c r="G178" s="40"/>
      <c r="H178" s="40"/>
      <c r="I178" s="40"/>
      <c r="J178" s="41"/>
      <c r="K178" s="41"/>
      <c r="L178" s="41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2">
        <f>AG178+AL178+AQ178+AV178+BA178+BF178+BK178</f>
        <v>0</v>
      </c>
      <c r="AC178" s="42">
        <f>AH178+AM178+AR178+AW178+BB178+BG178+BL178</f>
        <v>0</v>
      </c>
      <c r="AD178" s="42">
        <f>AI178+AN178+AS178+AX178+BC178+BH178+BM178</f>
        <v>0</v>
      </c>
      <c r="AE178" s="42">
        <f>AJ178+AO178+AT178+AY178+BD178+BI178+BN178</f>
        <v>0</v>
      </c>
      <c r="AF178" s="42">
        <f>AK178+AP178+AU178+AZ178+BE178+BJ178+BO178</f>
        <v>0</v>
      </c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</row>
    <row r="179" spans="1:67" s="44" customFormat="1" ht="20.25" customHeight="1" x14ac:dyDescent="0.25">
      <c r="A179" s="51"/>
      <c r="B179" s="86"/>
      <c r="C179" s="72" t="s">
        <v>213</v>
      </c>
      <c r="D179" s="151"/>
      <c r="E179" s="40"/>
      <c r="F179" s="40"/>
      <c r="G179" s="40"/>
      <c r="H179" s="40"/>
      <c r="I179" s="40"/>
      <c r="J179" s="41">
        <v>3309846.75</v>
      </c>
      <c r="K179" s="41"/>
      <c r="L179" s="41"/>
      <c r="M179" s="40"/>
      <c r="N179" s="40"/>
      <c r="O179" s="40"/>
      <c r="P179" s="40"/>
      <c r="Q179" s="40"/>
      <c r="R179" s="40">
        <v>3107200</v>
      </c>
      <c r="S179" s="40">
        <v>3596491.25</v>
      </c>
      <c r="T179" s="40"/>
      <c r="U179" s="40">
        <v>3596491.25</v>
      </c>
      <c r="V179" s="40">
        <v>3596491.25</v>
      </c>
      <c r="W179" s="40"/>
      <c r="X179" s="40"/>
      <c r="Y179" s="40"/>
      <c r="Z179" s="40"/>
      <c r="AA179" s="40"/>
      <c r="AB179" s="42">
        <f t="shared" ref="AB179:AF192" si="51">AG179+AL179+AQ179+AV179+BA179+BF179+BK179</f>
        <v>0</v>
      </c>
      <c r="AC179" s="42">
        <f t="shared" si="51"/>
        <v>0</v>
      </c>
      <c r="AD179" s="42">
        <f t="shared" si="51"/>
        <v>0</v>
      </c>
      <c r="AE179" s="42">
        <f t="shared" si="51"/>
        <v>0</v>
      </c>
      <c r="AF179" s="42">
        <f t="shared" si="51"/>
        <v>0</v>
      </c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</row>
    <row r="180" spans="1:67" s="44" customFormat="1" ht="20.25" customHeight="1" x14ac:dyDescent="0.25">
      <c r="A180" s="51"/>
      <c r="B180" s="86"/>
      <c r="C180" s="72" t="s">
        <v>214</v>
      </c>
      <c r="D180" s="151"/>
      <c r="E180" s="40"/>
      <c r="F180" s="40"/>
      <c r="G180" s="40"/>
      <c r="H180" s="40"/>
      <c r="I180" s="40"/>
      <c r="J180" s="41">
        <v>29861.18</v>
      </c>
      <c r="K180" s="41"/>
      <c r="L180" s="41"/>
      <c r="M180" s="40"/>
      <c r="N180" s="40"/>
      <c r="O180" s="40"/>
      <c r="P180" s="40"/>
      <c r="Q180" s="40"/>
      <c r="R180" s="40">
        <v>29900</v>
      </c>
      <c r="S180" s="40">
        <v>61232</v>
      </c>
      <c r="T180" s="40"/>
      <c r="U180" s="40">
        <v>61232</v>
      </c>
      <c r="V180" s="40">
        <v>61232</v>
      </c>
      <c r="W180" s="40"/>
      <c r="X180" s="40"/>
      <c r="Y180" s="40"/>
      <c r="Z180" s="40"/>
      <c r="AA180" s="40"/>
      <c r="AB180" s="42">
        <f t="shared" si="51"/>
        <v>0</v>
      </c>
      <c r="AC180" s="42">
        <f t="shared" si="51"/>
        <v>0</v>
      </c>
      <c r="AD180" s="42">
        <f t="shared" si="51"/>
        <v>0</v>
      </c>
      <c r="AE180" s="42">
        <f t="shared" si="51"/>
        <v>0</v>
      </c>
      <c r="AF180" s="42">
        <f t="shared" si="51"/>
        <v>0</v>
      </c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</row>
    <row r="181" spans="1:67" s="44" customFormat="1" ht="20.25" customHeight="1" x14ac:dyDescent="0.25">
      <c r="A181" s="51"/>
      <c r="B181" s="86"/>
      <c r="C181" s="72" t="s">
        <v>215</v>
      </c>
      <c r="D181" s="151"/>
      <c r="E181" s="40"/>
      <c r="F181" s="40"/>
      <c r="G181" s="40"/>
      <c r="H181" s="40"/>
      <c r="I181" s="40"/>
      <c r="J181" s="41"/>
      <c r="K181" s="41"/>
      <c r="L181" s="41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2">
        <f t="shared" si="51"/>
        <v>0</v>
      </c>
      <c r="AC181" s="42">
        <f t="shared" si="51"/>
        <v>0</v>
      </c>
      <c r="AD181" s="42">
        <f t="shared" si="51"/>
        <v>0</v>
      </c>
      <c r="AE181" s="42">
        <f t="shared" si="51"/>
        <v>0</v>
      </c>
      <c r="AF181" s="42">
        <f t="shared" si="51"/>
        <v>0</v>
      </c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</row>
    <row r="182" spans="1:67" s="44" customFormat="1" ht="20.25" customHeight="1" x14ac:dyDescent="0.25">
      <c r="A182" s="51"/>
      <c r="B182" s="86"/>
      <c r="C182" s="72" t="s">
        <v>216</v>
      </c>
      <c r="D182" s="151"/>
      <c r="E182" s="40"/>
      <c r="F182" s="40"/>
      <c r="G182" s="40"/>
      <c r="H182" s="40"/>
      <c r="I182" s="40"/>
      <c r="J182" s="41">
        <v>203.97</v>
      </c>
      <c r="K182" s="41"/>
      <c r="L182" s="41"/>
      <c r="M182" s="40"/>
      <c r="N182" s="40"/>
      <c r="O182" s="40"/>
      <c r="P182" s="40"/>
      <c r="Q182" s="40"/>
      <c r="R182" s="40">
        <v>49600</v>
      </c>
      <c r="S182" s="40">
        <v>243.2</v>
      </c>
      <c r="T182" s="40"/>
      <c r="U182" s="40">
        <v>243.2</v>
      </c>
      <c r="V182" s="40">
        <v>243.2</v>
      </c>
      <c r="W182" s="40"/>
      <c r="X182" s="40"/>
      <c r="Y182" s="40"/>
      <c r="Z182" s="40"/>
      <c r="AA182" s="40"/>
      <c r="AB182" s="42">
        <f t="shared" si="51"/>
        <v>0</v>
      </c>
      <c r="AC182" s="42">
        <f t="shared" si="51"/>
        <v>0</v>
      </c>
      <c r="AD182" s="42">
        <f t="shared" si="51"/>
        <v>0</v>
      </c>
      <c r="AE182" s="42">
        <f t="shared" si="51"/>
        <v>0</v>
      </c>
      <c r="AF182" s="42">
        <f t="shared" si="51"/>
        <v>0</v>
      </c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</row>
    <row r="183" spans="1:67" s="44" customFormat="1" ht="20.25" customHeight="1" x14ac:dyDescent="0.25">
      <c r="A183" s="51"/>
      <c r="B183" s="86"/>
      <c r="C183" s="72" t="s">
        <v>217</v>
      </c>
      <c r="D183" s="151"/>
      <c r="E183" s="40"/>
      <c r="F183" s="40"/>
      <c r="G183" s="40"/>
      <c r="H183" s="40"/>
      <c r="I183" s="40"/>
      <c r="J183" s="41"/>
      <c r="K183" s="41"/>
      <c r="L183" s="41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2">
        <f t="shared" si="51"/>
        <v>0</v>
      </c>
      <c r="AC183" s="42">
        <f t="shared" si="51"/>
        <v>0</v>
      </c>
      <c r="AD183" s="42">
        <f t="shared" si="51"/>
        <v>0</v>
      </c>
      <c r="AE183" s="42">
        <f t="shared" si="51"/>
        <v>0</v>
      </c>
      <c r="AF183" s="42">
        <f t="shared" si="51"/>
        <v>0</v>
      </c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</row>
    <row r="184" spans="1:67" s="44" customFormat="1" ht="20.25" customHeight="1" x14ac:dyDescent="0.25">
      <c r="A184" s="51"/>
      <c r="B184" s="86"/>
      <c r="C184" s="72" t="s">
        <v>54</v>
      </c>
      <c r="D184" s="156"/>
      <c r="E184" s="40"/>
      <c r="F184" s="40"/>
      <c r="G184" s="40"/>
      <c r="H184" s="40"/>
      <c r="I184" s="40"/>
      <c r="J184" s="41"/>
      <c r="K184" s="41"/>
      <c r="L184" s="41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2">
        <f t="shared" si="51"/>
        <v>0</v>
      </c>
      <c r="AC184" s="42">
        <f t="shared" si="51"/>
        <v>0</v>
      </c>
      <c r="AD184" s="42">
        <f t="shared" si="51"/>
        <v>0</v>
      </c>
      <c r="AE184" s="42">
        <f t="shared" si="51"/>
        <v>0</v>
      </c>
      <c r="AF184" s="42">
        <f t="shared" si="51"/>
        <v>0</v>
      </c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</row>
    <row r="185" spans="1:67" s="2" customFormat="1" ht="38.25" customHeight="1" x14ac:dyDescent="0.2">
      <c r="A185" s="1"/>
      <c r="B185" s="70" t="s">
        <v>218</v>
      </c>
      <c r="C185" s="31" t="s">
        <v>219</v>
      </c>
      <c r="D185" s="24">
        <v>292</v>
      </c>
      <c r="E185" s="33"/>
      <c r="F185" s="33"/>
      <c r="G185" s="33"/>
      <c r="H185" s="33"/>
      <c r="I185" s="33"/>
      <c r="J185" s="34"/>
      <c r="K185" s="34"/>
      <c r="L185" s="41">
        <v>40.450000000000003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>
        <f t="shared" si="51"/>
        <v>0</v>
      </c>
      <c r="AC185" s="33">
        <f t="shared" si="51"/>
        <v>643.33000000000004</v>
      </c>
      <c r="AD185" s="33">
        <f t="shared" si="51"/>
        <v>0</v>
      </c>
      <c r="AE185" s="33">
        <f t="shared" si="51"/>
        <v>643.33000000000004</v>
      </c>
      <c r="AF185" s="33">
        <f t="shared" si="51"/>
        <v>643.33000000000004</v>
      </c>
      <c r="AG185" s="35"/>
      <c r="AH185" s="35"/>
      <c r="AI185" s="35"/>
      <c r="AJ185" s="35"/>
      <c r="AK185" s="35"/>
      <c r="AL185" s="35"/>
      <c r="AM185" s="35">
        <v>643.33000000000004</v>
      </c>
      <c r="AN185" s="35"/>
      <c r="AO185" s="35">
        <v>643.33000000000004</v>
      </c>
      <c r="AP185" s="35">
        <v>643.33000000000004</v>
      </c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</row>
    <row r="186" spans="1:67" s="2" customFormat="1" ht="38.25" customHeight="1" x14ac:dyDescent="0.2">
      <c r="A186" s="1"/>
      <c r="B186" s="70" t="s">
        <v>220</v>
      </c>
      <c r="C186" s="31" t="s">
        <v>221</v>
      </c>
      <c r="D186" s="24">
        <v>293</v>
      </c>
      <c r="E186" s="33"/>
      <c r="F186" s="33"/>
      <c r="G186" s="33"/>
      <c r="H186" s="33"/>
      <c r="I186" s="33"/>
      <c r="J186" s="34"/>
      <c r="K186" s="34"/>
      <c r="L186" s="34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>
        <f t="shared" si="51"/>
        <v>0</v>
      </c>
      <c r="AC186" s="33">
        <f t="shared" si="51"/>
        <v>4089</v>
      </c>
      <c r="AD186" s="33">
        <f t="shared" si="51"/>
        <v>0</v>
      </c>
      <c r="AE186" s="33">
        <f t="shared" si="51"/>
        <v>4089</v>
      </c>
      <c r="AF186" s="33">
        <f t="shared" si="51"/>
        <v>4089</v>
      </c>
      <c r="AG186" s="35"/>
      <c r="AH186" s="35"/>
      <c r="AI186" s="35"/>
      <c r="AJ186" s="35"/>
      <c r="AK186" s="35"/>
      <c r="AL186" s="35"/>
      <c r="AM186" s="35">
        <v>4089</v>
      </c>
      <c r="AN186" s="35"/>
      <c r="AO186" s="35">
        <v>4089</v>
      </c>
      <c r="AP186" s="35">
        <v>4089</v>
      </c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</row>
    <row r="187" spans="1:67" s="2" customFormat="1" ht="22.5" customHeight="1" x14ac:dyDescent="0.2">
      <c r="A187" s="1"/>
      <c r="B187" s="70" t="s">
        <v>222</v>
      </c>
      <c r="C187" s="31" t="s">
        <v>223</v>
      </c>
      <c r="D187" s="24">
        <v>294</v>
      </c>
      <c r="E187" s="33"/>
      <c r="F187" s="33"/>
      <c r="G187" s="33"/>
      <c r="H187" s="33"/>
      <c r="I187" s="33"/>
      <c r="J187" s="34"/>
      <c r="K187" s="34"/>
      <c r="L187" s="34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>
        <f t="shared" si="51"/>
        <v>0</v>
      </c>
      <c r="AC187" s="33">
        <f t="shared" si="51"/>
        <v>0</v>
      </c>
      <c r="AD187" s="33">
        <f t="shared" si="51"/>
        <v>0</v>
      </c>
      <c r="AE187" s="33">
        <f t="shared" si="51"/>
        <v>0</v>
      </c>
      <c r="AF187" s="33">
        <f t="shared" si="51"/>
        <v>0</v>
      </c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</row>
    <row r="188" spans="1:67" s="2" customFormat="1" ht="23.25" customHeight="1" x14ac:dyDescent="0.2">
      <c r="A188" s="1"/>
      <c r="B188" s="70" t="s">
        <v>224</v>
      </c>
      <c r="C188" s="31" t="s">
        <v>225</v>
      </c>
      <c r="D188" s="24">
        <v>295</v>
      </c>
      <c r="E188" s="33"/>
      <c r="F188" s="33"/>
      <c r="G188" s="33"/>
      <c r="H188" s="33"/>
      <c r="I188" s="33"/>
      <c r="J188" s="34"/>
      <c r="K188" s="34"/>
      <c r="L188" s="34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>
        <f t="shared" si="51"/>
        <v>0</v>
      </c>
      <c r="AC188" s="33">
        <f t="shared" si="51"/>
        <v>0</v>
      </c>
      <c r="AD188" s="33">
        <f t="shared" si="51"/>
        <v>0</v>
      </c>
      <c r="AE188" s="33">
        <f t="shared" si="51"/>
        <v>0</v>
      </c>
      <c r="AF188" s="33">
        <f t="shared" si="51"/>
        <v>0</v>
      </c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</row>
    <row r="189" spans="1:67" s="2" customFormat="1" ht="23.25" customHeight="1" x14ac:dyDescent="0.2">
      <c r="A189" s="1"/>
      <c r="B189" s="70" t="s">
        <v>226</v>
      </c>
      <c r="C189" s="31" t="s">
        <v>227</v>
      </c>
      <c r="D189" s="24">
        <v>296</v>
      </c>
      <c r="E189" s="33"/>
      <c r="F189" s="33"/>
      <c r="G189" s="33"/>
      <c r="H189" s="33"/>
      <c r="I189" s="33"/>
      <c r="J189" s="34"/>
      <c r="K189" s="34"/>
      <c r="L189" s="34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>
        <f t="shared" si="51"/>
        <v>0</v>
      </c>
      <c r="AC189" s="33">
        <f t="shared" si="51"/>
        <v>0</v>
      </c>
      <c r="AD189" s="33">
        <f t="shared" si="51"/>
        <v>0</v>
      </c>
      <c r="AE189" s="33">
        <f t="shared" si="51"/>
        <v>0</v>
      </c>
      <c r="AF189" s="33">
        <f t="shared" si="51"/>
        <v>0</v>
      </c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</row>
    <row r="190" spans="1:67" s="2" customFormat="1" ht="23.25" customHeight="1" x14ac:dyDescent="0.2">
      <c r="A190" s="1"/>
      <c r="B190" s="70" t="s">
        <v>228</v>
      </c>
      <c r="C190" s="31" t="s">
        <v>229</v>
      </c>
      <c r="D190" s="24">
        <v>297</v>
      </c>
      <c r="E190" s="33"/>
      <c r="F190" s="33"/>
      <c r="G190" s="33"/>
      <c r="H190" s="33"/>
      <c r="I190" s="33"/>
      <c r="J190" s="34"/>
      <c r="K190" s="34"/>
      <c r="L190" s="34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>
        <f t="shared" si="51"/>
        <v>0</v>
      </c>
      <c r="AC190" s="33">
        <f t="shared" si="51"/>
        <v>0</v>
      </c>
      <c r="AD190" s="33">
        <f t="shared" si="51"/>
        <v>0</v>
      </c>
      <c r="AE190" s="33">
        <f t="shared" si="51"/>
        <v>0</v>
      </c>
      <c r="AF190" s="33">
        <f t="shared" si="51"/>
        <v>0</v>
      </c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</row>
    <row r="191" spans="1:67" s="2" customFormat="1" ht="23.25" customHeight="1" x14ac:dyDescent="0.2">
      <c r="A191" s="1"/>
      <c r="B191" s="70" t="s">
        <v>230</v>
      </c>
      <c r="C191" s="31" t="s">
        <v>231</v>
      </c>
      <c r="D191" s="24">
        <v>298</v>
      </c>
      <c r="E191" s="33"/>
      <c r="F191" s="33"/>
      <c r="G191" s="33"/>
      <c r="H191" s="33"/>
      <c r="I191" s="33"/>
      <c r="J191" s="34"/>
      <c r="K191" s="34"/>
      <c r="L191" s="3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>
        <f t="shared" si="51"/>
        <v>0</v>
      </c>
      <c r="AC191" s="33">
        <f t="shared" si="51"/>
        <v>0</v>
      </c>
      <c r="AD191" s="33">
        <f t="shared" si="51"/>
        <v>0</v>
      </c>
      <c r="AE191" s="33">
        <f t="shared" si="51"/>
        <v>0</v>
      </c>
      <c r="AF191" s="33">
        <f t="shared" si="51"/>
        <v>0</v>
      </c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</row>
    <row r="192" spans="1:67" s="2" customFormat="1" ht="23.25" customHeight="1" x14ac:dyDescent="0.2">
      <c r="A192" s="1"/>
      <c r="B192" s="70" t="s">
        <v>232</v>
      </c>
      <c r="C192" s="31" t="s">
        <v>233</v>
      </c>
      <c r="D192" s="24">
        <v>299</v>
      </c>
      <c r="E192" s="33"/>
      <c r="F192" s="33"/>
      <c r="G192" s="33"/>
      <c r="H192" s="33"/>
      <c r="I192" s="33"/>
      <c r="J192" s="34"/>
      <c r="K192" s="34"/>
      <c r="L192" s="34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>
        <f t="shared" si="51"/>
        <v>0</v>
      </c>
      <c r="AC192" s="33">
        <f t="shared" si="51"/>
        <v>0</v>
      </c>
      <c r="AD192" s="33">
        <f t="shared" si="51"/>
        <v>0</v>
      </c>
      <c r="AE192" s="33">
        <f t="shared" si="51"/>
        <v>0</v>
      </c>
      <c r="AF192" s="33">
        <f t="shared" si="51"/>
        <v>0</v>
      </c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</row>
    <row r="193" spans="1:227" s="6" customFormat="1" ht="34.5" customHeight="1" x14ac:dyDescent="0.2">
      <c r="A193" s="1"/>
      <c r="B193" s="66" t="s">
        <v>234</v>
      </c>
      <c r="C193" s="67" t="s">
        <v>235</v>
      </c>
      <c r="D193" s="60">
        <v>300</v>
      </c>
      <c r="E193" s="61">
        <f>E194+E218+E219+E220+E237</f>
        <v>0</v>
      </c>
      <c r="F193" s="61">
        <f t="shared" ref="F193:BO193" si="52">F194+F218+F219+F220+F237</f>
        <v>0</v>
      </c>
      <c r="G193" s="61">
        <f t="shared" si="52"/>
        <v>0</v>
      </c>
      <c r="H193" s="61">
        <f t="shared" si="52"/>
        <v>0</v>
      </c>
      <c r="I193" s="61">
        <f t="shared" si="52"/>
        <v>0</v>
      </c>
      <c r="J193" s="62">
        <f t="shared" si="52"/>
        <v>897900.84</v>
      </c>
      <c r="K193" s="62">
        <f t="shared" si="52"/>
        <v>515193.31</v>
      </c>
      <c r="L193" s="62">
        <f t="shared" si="52"/>
        <v>2559197.9900000002</v>
      </c>
      <c r="M193" s="61">
        <f t="shared" si="52"/>
        <v>0</v>
      </c>
      <c r="N193" s="61">
        <f t="shared" si="52"/>
        <v>0</v>
      </c>
      <c r="O193" s="61">
        <f t="shared" si="52"/>
        <v>65872.14</v>
      </c>
      <c r="P193" s="61">
        <f t="shared" si="52"/>
        <v>0</v>
      </c>
      <c r="Q193" s="61">
        <f t="shared" si="52"/>
        <v>0</v>
      </c>
      <c r="R193" s="61">
        <f t="shared" si="52"/>
        <v>1085100</v>
      </c>
      <c r="S193" s="61">
        <f>S194+S218+S219+S220+S237</f>
        <v>1562811.57</v>
      </c>
      <c r="T193" s="61">
        <f t="shared" si="52"/>
        <v>0</v>
      </c>
      <c r="U193" s="61">
        <f t="shared" si="52"/>
        <v>1562811.57</v>
      </c>
      <c r="V193" s="61">
        <f t="shared" si="52"/>
        <v>1562811.57</v>
      </c>
      <c r="W193" s="61">
        <f t="shared" si="52"/>
        <v>1191100</v>
      </c>
      <c r="X193" s="61">
        <f>X194+X218+X219+X220+X237</f>
        <v>1350410.49</v>
      </c>
      <c r="Y193" s="61">
        <f t="shared" si="52"/>
        <v>0</v>
      </c>
      <c r="Z193" s="61">
        <f t="shared" si="52"/>
        <v>1350410.49</v>
      </c>
      <c r="AA193" s="61">
        <f t="shared" si="52"/>
        <v>1350410.49</v>
      </c>
      <c r="AB193" s="61">
        <f t="shared" si="52"/>
        <v>2559100</v>
      </c>
      <c r="AC193" s="61">
        <f t="shared" si="52"/>
        <v>2975630.42</v>
      </c>
      <c r="AD193" s="61">
        <f t="shared" si="52"/>
        <v>0</v>
      </c>
      <c r="AE193" s="61">
        <f t="shared" si="52"/>
        <v>2979376.21</v>
      </c>
      <c r="AF193" s="61">
        <f t="shared" si="52"/>
        <v>3006329.55</v>
      </c>
      <c r="AG193" s="63">
        <f t="shared" si="52"/>
        <v>2546600</v>
      </c>
      <c r="AH193" s="63">
        <f>AH194+AH218+AH219+AH220+AH237</f>
        <v>2775056.42</v>
      </c>
      <c r="AI193" s="63">
        <f t="shared" si="52"/>
        <v>0</v>
      </c>
      <c r="AJ193" s="63">
        <f t="shared" si="52"/>
        <v>2779152.21</v>
      </c>
      <c r="AK193" s="63">
        <f t="shared" si="52"/>
        <v>2806105.55</v>
      </c>
      <c r="AL193" s="63">
        <f t="shared" si="52"/>
        <v>12500</v>
      </c>
      <c r="AM193" s="63">
        <f>AM194+AM218+AM219+AM220+AM237</f>
        <v>46574</v>
      </c>
      <c r="AN193" s="63">
        <f t="shared" si="52"/>
        <v>0</v>
      </c>
      <c r="AO193" s="63">
        <f t="shared" si="52"/>
        <v>46574</v>
      </c>
      <c r="AP193" s="63">
        <f t="shared" si="52"/>
        <v>46574</v>
      </c>
      <c r="AQ193" s="63">
        <f t="shared" si="52"/>
        <v>0</v>
      </c>
      <c r="AR193" s="63">
        <f>AR194+AR218+AR219+AR220+AR237</f>
        <v>0</v>
      </c>
      <c r="AS193" s="63">
        <f t="shared" si="52"/>
        <v>0</v>
      </c>
      <c r="AT193" s="63">
        <f t="shared" si="52"/>
        <v>0</v>
      </c>
      <c r="AU193" s="63">
        <f t="shared" si="52"/>
        <v>0</v>
      </c>
      <c r="AV193" s="63">
        <f t="shared" si="52"/>
        <v>0</v>
      </c>
      <c r="AW193" s="63">
        <f t="shared" si="52"/>
        <v>154000</v>
      </c>
      <c r="AX193" s="63">
        <f t="shared" si="52"/>
        <v>0</v>
      </c>
      <c r="AY193" s="63">
        <f t="shared" si="52"/>
        <v>153650</v>
      </c>
      <c r="AZ193" s="63">
        <f t="shared" si="52"/>
        <v>153650</v>
      </c>
      <c r="BA193" s="63">
        <f t="shared" si="52"/>
        <v>0</v>
      </c>
      <c r="BB193" s="63">
        <f t="shared" si="52"/>
        <v>0</v>
      </c>
      <c r="BC193" s="63">
        <f t="shared" si="52"/>
        <v>0</v>
      </c>
      <c r="BD193" s="63">
        <f t="shared" si="52"/>
        <v>0</v>
      </c>
      <c r="BE193" s="63">
        <f t="shared" si="52"/>
        <v>0</v>
      </c>
      <c r="BF193" s="63">
        <f t="shared" si="52"/>
        <v>0</v>
      </c>
      <c r="BG193" s="63">
        <f t="shared" si="52"/>
        <v>0</v>
      </c>
      <c r="BH193" s="63">
        <f t="shared" si="52"/>
        <v>0</v>
      </c>
      <c r="BI193" s="63">
        <f t="shared" si="52"/>
        <v>0</v>
      </c>
      <c r="BJ193" s="63">
        <f t="shared" si="52"/>
        <v>0</v>
      </c>
      <c r="BK193" s="63">
        <f t="shared" si="52"/>
        <v>0</v>
      </c>
      <c r="BL193" s="63">
        <f t="shared" si="52"/>
        <v>0</v>
      </c>
      <c r="BM193" s="63">
        <f t="shared" si="52"/>
        <v>0</v>
      </c>
      <c r="BN193" s="63">
        <f t="shared" si="52"/>
        <v>0</v>
      </c>
      <c r="BO193" s="63">
        <f t="shared" si="52"/>
        <v>0</v>
      </c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</row>
    <row r="194" spans="1:227" s="2" customFormat="1" ht="25.5" customHeight="1" x14ac:dyDescent="0.2">
      <c r="A194" s="1"/>
      <c r="B194" s="70" t="s">
        <v>236</v>
      </c>
      <c r="C194" s="31" t="s">
        <v>237</v>
      </c>
      <c r="D194" s="150">
        <v>310</v>
      </c>
      <c r="E194" s="33">
        <f>SUM(E195:E217)</f>
        <v>0</v>
      </c>
      <c r="F194" s="33">
        <f t="shared" ref="F194:BO194" si="53">SUM(F195:F217)</f>
        <v>0</v>
      </c>
      <c r="G194" s="33">
        <f t="shared" si="53"/>
        <v>0</v>
      </c>
      <c r="H194" s="33">
        <f t="shared" si="53"/>
        <v>0</v>
      </c>
      <c r="I194" s="33">
        <f t="shared" si="53"/>
        <v>0</v>
      </c>
      <c r="J194" s="34">
        <f t="shared" si="53"/>
        <v>0</v>
      </c>
      <c r="K194" s="34">
        <f t="shared" si="53"/>
        <v>493938.62</v>
      </c>
      <c r="L194" s="34">
        <f t="shared" si="53"/>
        <v>0</v>
      </c>
      <c r="M194" s="33">
        <f t="shared" si="53"/>
        <v>0</v>
      </c>
      <c r="N194" s="33">
        <f t="shared" si="53"/>
        <v>0</v>
      </c>
      <c r="O194" s="33">
        <f t="shared" si="53"/>
        <v>0</v>
      </c>
      <c r="P194" s="33">
        <f t="shared" si="53"/>
        <v>0</v>
      </c>
      <c r="Q194" s="33">
        <f t="shared" si="53"/>
        <v>0</v>
      </c>
      <c r="R194" s="33">
        <f t="shared" si="53"/>
        <v>0</v>
      </c>
      <c r="S194" s="33">
        <f>SUM(S195:S217)</f>
        <v>0</v>
      </c>
      <c r="T194" s="33">
        <f t="shared" si="53"/>
        <v>0</v>
      </c>
      <c r="U194" s="33">
        <f t="shared" si="53"/>
        <v>0</v>
      </c>
      <c r="V194" s="33">
        <f t="shared" si="53"/>
        <v>0</v>
      </c>
      <c r="W194" s="33">
        <f t="shared" si="53"/>
        <v>1130700</v>
      </c>
      <c r="X194" s="33">
        <f>SUM(X195:X217)</f>
        <v>1271877.42</v>
      </c>
      <c r="Y194" s="33">
        <f t="shared" si="53"/>
        <v>0</v>
      </c>
      <c r="Z194" s="33">
        <f t="shared" si="53"/>
        <v>1271877.42</v>
      </c>
      <c r="AA194" s="33">
        <f t="shared" si="53"/>
        <v>1271877.42</v>
      </c>
      <c r="AB194" s="33">
        <f t="shared" si="53"/>
        <v>0</v>
      </c>
      <c r="AC194" s="33">
        <f t="shared" si="53"/>
        <v>76574</v>
      </c>
      <c r="AD194" s="33">
        <f t="shared" si="53"/>
        <v>0</v>
      </c>
      <c r="AE194" s="33">
        <f t="shared" si="53"/>
        <v>76574</v>
      </c>
      <c r="AF194" s="33">
        <f t="shared" si="53"/>
        <v>76574</v>
      </c>
      <c r="AG194" s="35">
        <f t="shared" si="53"/>
        <v>0</v>
      </c>
      <c r="AH194" s="35">
        <f>SUM(AH195:AH217)</f>
        <v>30000</v>
      </c>
      <c r="AI194" s="35">
        <f t="shared" si="53"/>
        <v>0</v>
      </c>
      <c r="AJ194" s="35">
        <f t="shared" si="53"/>
        <v>30000</v>
      </c>
      <c r="AK194" s="35">
        <f t="shared" si="53"/>
        <v>30000</v>
      </c>
      <c r="AL194" s="35">
        <f t="shared" si="53"/>
        <v>0</v>
      </c>
      <c r="AM194" s="35">
        <f>SUM(AM195:AM217)</f>
        <v>46574</v>
      </c>
      <c r="AN194" s="35">
        <f t="shared" si="53"/>
        <v>0</v>
      </c>
      <c r="AO194" s="35">
        <f t="shared" si="53"/>
        <v>46574</v>
      </c>
      <c r="AP194" s="35">
        <f t="shared" si="53"/>
        <v>46574</v>
      </c>
      <c r="AQ194" s="35">
        <f t="shared" si="53"/>
        <v>0</v>
      </c>
      <c r="AR194" s="35">
        <f>SUM(AR195:AR217)</f>
        <v>0</v>
      </c>
      <c r="AS194" s="35">
        <f t="shared" si="53"/>
        <v>0</v>
      </c>
      <c r="AT194" s="35">
        <f t="shared" si="53"/>
        <v>0</v>
      </c>
      <c r="AU194" s="35">
        <f t="shared" si="53"/>
        <v>0</v>
      </c>
      <c r="AV194" s="35">
        <f t="shared" si="53"/>
        <v>0</v>
      </c>
      <c r="AW194" s="35">
        <f t="shared" si="53"/>
        <v>0</v>
      </c>
      <c r="AX194" s="35">
        <f t="shared" si="53"/>
        <v>0</v>
      </c>
      <c r="AY194" s="35">
        <f t="shared" si="53"/>
        <v>0</v>
      </c>
      <c r="AZ194" s="35">
        <f t="shared" si="53"/>
        <v>0</v>
      </c>
      <c r="BA194" s="35">
        <f t="shared" si="53"/>
        <v>0</v>
      </c>
      <c r="BB194" s="35">
        <f t="shared" si="53"/>
        <v>0</v>
      </c>
      <c r="BC194" s="35">
        <f t="shared" si="53"/>
        <v>0</v>
      </c>
      <c r="BD194" s="35">
        <f t="shared" si="53"/>
        <v>0</v>
      </c>
      <c r="BE194" s="35">
        <f t="shared" si="53"/>
        <v>0</v>
      </c>
      <c r="BF194" s="35">
        <f t="shared" si="53"/>
        <v>0</v>
      </c>
      <c r="BG194" s="35">
        <f t="shared" si="53"/>
        <v>0</v>
      </c>
      <c r="BH194" s="35">
        <f t="shared" si="53"/>
        <v>0</v>
      </c>
      <c r="BI194" s="35">
        <f t="shared" si="53"/>
        <v>0</v>
      </c>
      <c r="BJ194" s="35">
        <f t="shared" si="53"/>
        <v>0</v>
      </c>
      <c r="BK194" s="35">
        <f t="shared" si="53"/>
        <v>0</v>
      </c>
      <c r="BL194" s="35">
        <f t="shared" si="53"/>
        <v>0</v>
      </c>
      <c r="BM194" s="35">
        <f t="shared" si="53"/>
        <v>0</v>
      </c>
      <c r="BN194" s="35">
        <f t="shared" si="53"/>
        <v>0</v>
      </c>
      <c r="BO194" s="35">
        <f t="shared" si="53"/>
        <v>0</v>
      </c>
    </row>
    <row r="195" spans="1:227" s="44" customFormat="1" ht="35.25" customHeight="1" x14ac:dyDescent="0.25">
      <c r="A195" s="51"/>
      <c r="B195" s="86"/>
      <c r="C195" s="72" t="s">
        <v>238</v>
      </c>
      <c r="D195" s="151"/>
      <c r="E195" s="40"/>
      <c r="F195" s="40"/>
      <c r="G195" s="40"/>
      <c r="H195" s="40"/>
      <c r="I195" s="40"/>
      <c r="J195" s="41"/>
      <c r="K195" s="41"/>
      <c r="L195" s="41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2">
        <f t="shared" ref="AB195:AF210" si="54">AG195+AL195+AQ195+AV195+BA195+BF195+BK195</f>
        <v>0</v>
      </c>
      <c r="AC195" s="42">
        <f t="shared" si="54"/>
        <v>0</v>
      </c>
      <c r="AD195" s="42">
        <f t="shared" si="54"/>
        <v>0</v>
      </c>
      <c r="AE195" s="42">
        <f t="shared" si="54"/>
        <v>0</v>
      </c>
      <c r="AF195" s="42">
        <f t="shared" si="54"/>
        <v>0</v>
      </c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</row>
    <row r="196" spans="1:227" s="44" customFormat="1" ht="20.25" customHeight="1" x14ac:dyDescent="0.25">
      <c r="A196" s="51"/>
      <c r="B196" s="86"/>
      <c r="C196" s="72" t="s">
        <v>239</v>
      </c>
      <c r="D196" s="151"/>
      <c r="E196" s="40"/>
      <c r="F196" s="40"/>
      <c r="G196" s="40"/>
      <c r="H196" s="40"/>
      <c r="I196" s="40"/>
      <c r="J196" s="41"/>
      <c r="K196" s="41"/>
      <c r="L196" s="41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2">
        <f t="shared" si="54"/>
        <v>0</v>
      </c>
      <c r="AC196" s="42">
        <f t="shared" si="54"/>
        <v>0</v>
      </c>
      <c r="AD196" s="42">
        <f t="shared" si="54"/>
        <v>0</v>
      </c>
      <c r="AE196" s="42">
        <f t="shared" si="54"/>
        <v>0</v>
      </c>
      <c r="AF196" s="42">
        <f t="shared" si="54"/>
        <v>0</v>
      </c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</row>
    <row r="197" spans="1:227" s="44" customFormat="1" ht="33.75" customHeight="1" x14ac:dyDescent="0.25">
      <c r="A197" s="51"/>
      <c r="B197" s="86"/>
      <c r="C197" s="72" t="s">
        <v>240</v>
      </c>
      <c r="D197" s="151"/>
      <c r="E197" s="40"/>
      <c r="F197" s="40"/>
      <c r="G197" s="40"/>
      <c r="H197" s="40"/>
      <c r="I197" s="40"/>
      <c r="J197" s="41"/>
      <c r="K197" s="41"/>
      <c r="L197" s="41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2">
        <f t="shared" si="54"/>
        <v>0</v>
      </c>
      <c r="AC197" s="42">
        <f t="shared" si="54"/>
        <v>0</v>
      </c>
      <c r="AD197" s="42">
        <f t="shared" si="54"/>
        <v>0</v>
      </c>
      <c r="AE197" s="42">
        <f t="shared" si="54"/>
        <v>0</v>
      </c>
      <c r="AF197" s="42">
        <f t="shared" si="54"/>
        <v>0</v>
      </c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</row>
    <row r="198" spans="1:227" s="44" customFormat="1" ht="20.25" customHeight="1" x14ac:dyDescent="0.25">
      <c r="A198" s="51"/>
      <c r="B198" s="86"/>
      <c r="C198" s="72" t="s">
        <v>241</v>
      </c>
      <c r="D198" s="151"/>
      <c r="E198" s="40"/>
      <c r="F198" s="40"/>
      <c r="G198" s="40"/>
      <c r="H198" s="40"/>
      <c r="I198" s="40"/>
      <c r="J198" s="41"/>
      <c r="K198" s="41">
        <v>483922.49</v>
      </c>
      <c r="L198" s="41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>
        <v>1035000</v>
      </c>
      <c r="X198" s="40">
        <v>1038776.3</v>
      </c>
      <c r="Y198" s="40"/>
      <c r="Z198" s="40">
        <v>1038776.3</v>
      </c>
      <c r="AA198" s="40">
        <v>1038776.3</v>
      </c>
      <c r="AB198" s="42">
        <f t="shared" si="54"/>
        <v>0</v>
      </c>
      <c r="AC198" s="42">
        <f t="shared" si="54"/>
        <v>16574</v>
      </c>
      <c r="AD198" s="42">
        <f t="shared" si="54"/>
        <v>0</v>
      </c>
      <c r="AE198" s="42">
        <f t="shared" si="54"/>
        <v>16574</v>
      </c>
      <c r="AF198" s="42">
        <f t="shared" si="54"/>
        <v>16574</v>
      </c>
      <c r="AG198" s="43"/>
      <c r="AH198" s="43"/>
      <c r="AI198" s="43"/>
      <c r="AJ198" s="43"/>
      <c r="AK198" s="43"/>
      <c r="AL198" s="43"/>
      <c r="AM198" s="43">
        <v>16574</v>
      </c>
      <c r="AN198" s="43"/>
      <c r="AO198" s="43">
        <v>16574</v>
      </c>
      <c r="AP198" s="43">
        <v>16574</v>
      </c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</row>
    <row r="199" spans="1:227" s="44" customFormat="1" ht="20.25" customHeight="1" x14ac:dyDescent="0.25">
      <c r="A199" s="51"/>
      <c r="B199" s="86"/>
      <c r="C199" s="72" t="s">
        <v>242</v>
      </c>
      <c r="D199" s="151"/>
      <c r="E199" s="40"/>
      <c r="F199" s="40"/>
      <c r="G199" s="40"/>
      <c r="H199" s="40"/>
      <c r="I199" s="40"/>
      <c r="J199" s="41"/>
      <c r="K199" s="41"/>
      <c r="L199" s="41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2">
        <f t="shared" si="54"/>
        <v>0</v>
      </c>
      <c r="AC199" s="42">
        <f t="shared" si="54"/>
        <v>0</v>
      </c>
      <c r="AD199" s="42">
        <f t="shared" si="54"/>
        <v>0</v>
      </c>
      <c r="AE199" s="42">
        <f t="shared" si="54"/>
        <v>0</v>
      </c>
      <c r="AF199" s="42">
        <f t="shared" si="54"/>
        <v>0</v>
      </c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</row>
    <row r="200" spans="1:227" s="44" customFormat="1" ht="20.25" customHeight="1" x14ac:dyDescent="0.25">
      <c r="A200" s="51"/>
      <c r="B200" s="86"/>
      <c r="C200" s="72" t="s">
        <v>243</v>
      </c>
      <c r="D200" s="151"/>
      <c r="E200" s="40"/>
      <c r="F200" s="40"/>
      <c r="G200" s="40"/>
      <c r="H200" s="40"/>
      <c r="I200" s="40"/>
      <c r="J200" s="41"/>
      <c r="K200" s="41"/>
      <c r="L200" s="41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>
        <v>30000</v>
      </c>
      <c r="X200" s="40">
        <v>30000</v>
      </c>
      <c r="Y200" s="40"/>
      <c r="Z200" s="40">
        <v>30000</v>
      </c>
      <c r="AA200" s="40">
        <v>30000</v>
      </c>
      <c r="AB200" s="42">
        <f t="shared" si="54"/>
        <v>0</v>
      </c>
      <c r="AC200" s="42">
        <f t="shared" si="54"/>
        <v>0</v>
      </c>
      <c r="AD200" s="42">
        <f t="shared" si="54"/>
        <v>0</v>
      </c>
      <c r="AE200" s="42">
        <f t="shared" si="54"/>
        <v>0</v>
      </c>
      <c r="AF200" s="42">
        <f t="shared" si="54"/>
        <v>0</v>
      </c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</row>
    <row r="201" spans="1:227" s="44" customFormat="1" ht="20.25" customHeight="1" x14ac:dyDescent="0.25">
      <c r="A201" s="51"/>
      <c r="B201" s="86"/>
      <c r="C201" s="72" t="s">
        <v>244</v>
      </c>
      <c r="D201" s="151"/>
      <c r="E201" s="40"/>
      <c r="F201" s="40"/>
      <c r="G201" s="40"/>
      <c r="H201" s="40"/>
      <c r="I201" s="40"/>
      <c r="J201" s="41"/>
      <c r="K201" s="41"/>
      <c r="L201" s="41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2">
        <f t="shared" si="54"/>
        <v>0</v>
      </c>
      <c r="AC201" s="42">
        <f t="shared" si="54"/>
        <v>0</v>
      </c>
      <c r="AD201" s="42">
        <f t="shared" si="54"/>
        <v>0</v>
      </c>
      <c r="AE201" s="42">
        <f t="shared" si="54"/>
        <v>0</v>
      </c>
      <c r="AF201" s="42">
        <f t="shared" si="54"/>
        <v>0</v>
      </c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</row>
    <row r="202" spans="1:227" s="44" customFormat="1" ht="20.25" customHeight="1" x14ac:dyDescent="0.25">
      <c r="A202" s="51"/>
      <c r="B202" s="86"/>
      <c r="C202" s="72" t="s">
        <v>245</v>
      </c>
      <c r="D202" s="151"/>
      <c r="E202" s="40"/>
      <c r="F202" s="40"/>
      <c r="G202" s="40"/>
      <c r="H202" s="40"/>
      <c r="I202" s="40"/>
      <c r="J202" s="41"/>
      <c r="K202" s="41"/>
      <c r="L202" s="41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>
        <v>35700</v>
      </c>
      <c r="X202" s="40">
        <v>35700</v>
      </c>
      <c r="Y202" s="40"/>
      <c r="Z202" s="40">
        <v>35700</v>
      </c>
      <c r="AA202" s="40">
        <v>35700</v>
      </c>
      <c r="AB202" s="42">
        <f t="shared" si="54"/>
        <v>0</v>
      </c>
      <c r="AC202" s="42">
        <f t="shared" si="54"/>
        <v>0</v>
      </c>
      <c r="AD202" s="42">
        <f t="shared" si="54"/>
        <v>0</v>
      </c>
      <c r="AE202" s="42">
        <f t="shared" si="54"/>
        <v>0</v>
      </c>
      <c r="AF202" s="42">
        <f t="shared" si="54"/>
        <v>0</v>
      </c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</row>
    <row r="203" spans="1:227" s="44" customFormat="1" ht="20.25" customHeight="1" x14ac:dyDescent="0.25">
      <c r="A203" s="51"/>
      <c r="B203" s="86"/>
      <c r="C203" s="72" t="s">
        <v>246</v>
      </c>
      <c r="D203" s="151"/>
      <c r="E203" s="40"/>
      <c r="F203" s="40"/>
      <c r="G203" s="40"/>
      <c r="H203" s="40"/>
      <c r="I203" s="40"/>
      <c r="J203" s="41"/>
      <c r="K203" s="41">
        <v>10016.129999999999</v>
      </c>
      <c r="L203" s="41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2">
        <f t="shared" si="54"/>
        <v>0</v>
      </c>
      <c r="AC203" s="42">
        <f t="shared" si="54"/>
        <v>0</v>
      </c>
      <c r="AD203" s="42">
        <f t="shared" si="54"/>
        <v>0</v>
      </c>
      <c r="AE203" s="42">
        <f t="shared" si="54"/>
        <v>0</v>
      </c>
      <c r="AF203" s="42">
        <f t="shared" si="54"/>
        <v>0</v>
      </c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</row>
    <row r="204" spans="1:227" s="44" customFormat="1" ht="20.25" customHeight="1" x14ac:dyDescent="0.25">
      <c r="A204" s="51"/>
      <c r="B204" s="86"/>
      <c r="C204" s="72" t="s">
        <v>247</v>
      </c>
      <c r="D204" s="151"/>
      <c r="E204" s="40"/>
      <c r="F204" s="40"/>
      <c r="G204" s="40"/>
      <c r="H204" s="40"/>
      <c r="I204" s="40"/>
      <c r="J204" s="41"/>
      <c r="K204" s="41"/>
      <c r="L204" s="41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2">
        <f t="shared" si="54"/>
        <v>0</v>
      </c>
      <c r="AC204" s="42">
        <f t="shared" si="54"/>
        <v>0</v>
      </c>
      <c r="AD204" s="42">
        <f t="shared" si="54"/>
        <v>0</v>
      </c>
      <c r="AE204" s="42">
        <f t="shared" si="54"/>
        <v>0</v>
      </c>
      <c r="AF204" s="42">
        <f t="shared" si="54"/>
        <v>0</v>
      </c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</row>
    <row r="205" spans="1:227" s="44" customFormat="1" ht="20.25" customHeight="1" x14ac:dyDescent="0.25">
      <c r="A205" s="51"/>
      <c r="B205" s="86"/>
      <c r="C205" s="72" t="s">
        <v>248</v>
      </c>
      <c r="D205" s="151"/>
      <c r="E205" s="40"/>
      <c r="F205" s="40"/>
      <c r="G205" s="40"/>
      <c r="H205" s="40"/>
      <c r="I205" s="40"/>
      <c r="J205" s="41"/>
      <c r="K205" s="41"/>
      <c r="L205" s="41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2">
        <f t="shared" si="54"/>
        <v>0</v>
      </c>
      <c r="AC205" s="42">
        <f t="shared" si="54"/>
        <v>0</v>
      </c>
      <c r="AD205" s="42">
        <f t="shared" si="54"/>
        <v>0</v>
      </c>
      <c r="AE205" s="42">
        <f t="shared" si="54"/>
        <v>0</v>
      </c>
      <c r="AF205" s="42">
        <f t="shared" si="54"/>
        <v>0</v>
      </c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</row>
    <row r="206" spans="1:227" s="44" customFormat="1" ht="20.25" customHeight="1" x14ac:dyDescent="0.25">
      <c r="A206" s="51"/>
      <c r="B206" s="86"/>
      <c r="C206" s="72" t="s">
        <v>249</v>
      </c>
      <c r="D206" s="151"/>
      <c r="E206" s="40"/>
      <c r="F206" s="40"/>
      <c r="G206" s="40"/>
      <c r="H206" s="40"/>
      <c r="I206" s="40"/>
      <c r="J206" s="41"/>
      <c r="K206" s="41"/>
      <c r="L206" s="41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2">
        <f t="shared" si="54"/>
        <v>0</v>
      </c>
      <c r="AC206" s="42">
        <f t="shared" si="54"/>
        <v>0</v>
      </c>
      <c r="AD206" s="42">
        <f t="shared" si="54"/>
        <v>0</v>
      </c>
      <c r="AE206" s="42">
        <f t="shared" si="54"/>
        <v>0</v>
      </c>
      <c r="AF206" s="42">
        <f t="shared" si="54"/>
        <v>0</v>
      </c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</row>
    <row r="207" spans="1:227" s="44" customFormat="1" ht="20.25" customHeight="1" x14ac:dyDescent="0.25">
      <c r="A207" s="51"/>
      <c r="B207" s="86"/>
      <c r="C207" s="72" t="s">
        <v>250</v>
      </c>
      <c r="D207" s="151"/>
      <c r="E207" s="40"/>
      <c r="F207" s="40"/>
      <c r="G207" s="40"/>
      <c r="H207" s="40"/>
      <c r="I207" s="40"/>
      <c r="J207" s="41"/>
      <c r="K207" s="41"/>
      <c r="L207" s="41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>
        <v>137401.12</v>
      </c>
      <c r="Y207" s="40"/>
      <c r="Z207" s="40">
        <v>137401.12</v>
      </c>
      <c r="AA207" s="40">
        <v>137401.12</v>
      </c>
      <c r="AB207" s="42">
        <f t="shared" si="54"/>
        <v>0</v>
      </c>
      <c r="AC207" s="42">
        <f t="shared" si="54"/>
        <v>0</v>
      </c>
      <c r="AD207" s="42">
        <f t="shared" si="54"/>
        <v>0</v>
      </c>
      <c r="AE207" s="42">
        <f t="shared" si="54"/>
        <v>0</v>
      </c>
      <c r="AF207" s="42">
        <f t="shared" si="54"/>
        <v>0</v>
      </c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</row>
    <row r="208" spans="1:227" s="44" customFormat="1" ht="20.25" customHeight="1" x14ac:dyDescent="0.25">
      <c r="A208" s="51"/>
      <c r="B208" s="86"/>
      <c r="C208" s="72" t="s">
        <v>251</v>
      </c>
      <c r="D208" s="151"/>
      <c r="E208" s="40"/>
      <c r="F208" s="40"/>
      <c r="G208" s="40"/>
      <c r="H208" s="40"/>
      <c r="I208" s="40"/>
      <c r="J208" s="41"/>
      <c r="K208" s="41"/>
      <c r="L208" s="41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>
        <v>30000</v>
      </c>
      <c r="X208" s="40">
        <v>30000</v>
      </c>
      <c r="Y208" s="40"/>
      <c r="Z208" s="40">
        <v>30000</v>
      </c>
      <c r="AA208" s="40">
        <v>30000</v>
      </c>
      <c r="AB208" s="42">
        <f t="shared" si="54"/>
        <v>0</v>
      </c>
      <c r="AC208" s="42">
        <f t="shared" si="54"/>
        <v>0</v>
      </c>
      <c r="AD208" s="42">
        <f t="shared" si="54"/>
        <v>0</v>
      </c>
      <c r="AE208" s="42">
        <f t="shared" si="54"/>
        <v>0</v>
      </c>
      <c r="AF208" s="42">
        <f t="shared" si="54"/>
        <v>0</v>
      </c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</row>
    <row r="209" spans="1:67" s="44" customFormat="1" ht="31.5" x14ac:dyDescent="0.25">
      <c r="A209" s="51"/>
      <c r="B209" s="86"/>
      <c r="C209" s="72" t="s">
        <v>252</v>
      </c>
      <c r="D209" s="151"/>
      <c r="E209" s="40"/>
      <c r="F209" s="40"/>
      <c r="G209" s="40"/>
      <c r="H209" s="40"/>
      <c r="I209" s="40"/>
      <c r="J209" s="41"/>
      <c r="K209" s="41"/>
      <c r="L209" s="41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2">
        <f t="shared" si="54"/>
        <v>0</v>
      </c>
      <c r="AC209" s="42">
        <f t="shared" si="54"/>
        <v>0</v>
      </c>
      <c r="AD209" s="42">
        <f t="shared" si="54"/>
        <v>0</v>
      </c>
      <c r="AE209" s="42">
        <f t="shared" si="54"/>
        <v>0</v>
      </c>
      <c r="AF209" s="42">
        <f t="shared" si="54"/>
        <v>0</v>
      </c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</row>
    <row r="210" spans="1:67" s="44" customFormat="1" ht="20.25" customHeight="1" x14ac:dyDescent="0.25">
      <c r="A210" s="51"/>
      <c r="B210" s="86"/>
      <c r="C210" s="72" t="s">
        <v>253</v>
      </c>
      <c r="D210" s="151"/>
      <c r="E210" s="40"/>
      <c r="F210" s="40"/>
      <c r="G210" s="40"/>
      <c r="H210" s="40"/>
      <c r="I210" s="40"/>
      <c r="J210" s="41"/>
      <c r="K210" s="41"/>
      <c r="L210" s="41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2">
        <f t="shared" si="54"/>
        <v>0</v>
      </c>
      <c r="AC210" s="42">
        <f t="shared" si="54"/>
        <v>0</v>
      </c>
      <c r="AD210" s="42">
        <f t="shared" si="54"/>
        <v>0</v>
      </c>
      <c r="AE210" s="42">
        <f t="shared" si="54"/>
        <v>0</v>
      </c>
      <c r="AF210" s="42">
        <f t="shared" si="54"/>
        <v>0</v>
      </c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</row>
    <row r="211" spans="1:67" s="44" customFormat="1" ht="20.25" customHeight="1" x14ac:dyDescent="0.25">
      <c r="A211" s="51"/>
      <c r="B211" s="86"/>
      <c r="C211" s="72" t="s">
        <v>254</v>
      </c>
      <c r="D211" s="151"/>
      <c r="E211" s="40"/>
      <c r="F211" s="40"/>
      <c r="G211" s="40"/>
      <c r="H211" s="40"/>
      <c r="I211" s="40"/>
      <c r="J211" s="41"/>
      <c r="K211" s="41"/>
      <c r="L211" s="41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2">
        <f t="shared" ref="AB211:AF219" si="55">AG211+AL211+AQ211+AV211+BA211+BF211+BK211</f>
        <v>0</v>
      </c>
      <c r="AC211" s="42">
        <f t="shared" si="55"/>
        <v>0</v>
      </c>
      <c r="AD211" s="42">
        <f t="shared" si="55"/>
        <v>0</v>
      </c>
      <c r="AE211" s="42">
        <f t="shared" si="55"/>
        <v>0</v>
      </c>
      <c r="AF211" s="42">
        <f t="shared" si="55"/>
        <v>0</v>
      </c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</row>
    <row r="212" spans="1:67" s="44" customFormat="1" ht="20.25" customHeight="1" x14ac:dyDescent="0.25">
      <c r="A212" s="51"/>
      <c r="B212" s="86"/>
      <c r="C212" s="72" t="s">
        <v>255</v>
      </c>
      <c r="D212" s="151"/>
      <c r="E212" s="40"/>
      <c r="F212" s="40"/>
      <c r="G212" s="40"/>
      <c r="H212" s="40"/>
      <c r="I212" s="40"/>
      <c r="J212" s="41"/>
      <c r="K212" s="41"/>
      <c r="L212" s="41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2">
        <f t="shared" si="55"/>
        <v>0</v>
      </c>
      <c r="AC212" s="42">
        <f t="shared" si="55"/>
        <v>0</v>
      </c>
      <c r="AD212" s="42">
        <f t="shared" si="55"/>
        <v>0</v>
      </c>
      <c r="AE212" s="42">
        <f t="shared" si="55"/>
        <v>0</v>
      </c>
      <c r="AF212" s="42">
        <f t="shared" si="55"/>
        <v>0</v>
      </c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</row>
    <row r="213" spans="1:67" s="44" customFormat="1" ht="20.25" customHeight="1" x14ac:dyDescent="0.25">
      <c r="A213" s="51"/>
      <c r="B213" s="86"/>
      <c r="C213" s="72" t="s">
        <v>256</v>
      </c>
      <c r="D213" s="151"/>
      <c r="E213" s="40"/>
      <c r="F213" s="40"/>
      <c r="G213" s="40"/>
      <c r="H213" s="40"/>
      <c r="I213" s="40"/>
      <c r="J213" s="41"/>
      <c r="K213" s="41"/>
      <c r="L213" s="41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2">
        <f t="shared" si="55"/>
        <v>0</v>
      </c>
      <c r="AC213" s="42">
        <f t="shared" si="55"/>
        <v>0</v>
      </c>
      <c r="AD213" s="42">
        <f t="shared" si="55"/>
        <v>0</v>
      </c>
      <c r="AE213" s="42">
        <f t="shared" si="55"/>
        <v>0</v>
      </c>
      <c r="AF213" s="42">
        <f t="shared" si="55"/>
        <v>0</v>
      </c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</row>
    <row r="214" spans="1:67" s="44" customFormat="1" ht="20.25" customHeight="1" x14ac:dyDescent="0.25">
      <c r="A214" s="51"/>
      <c r="B214" s="86"/>
      <c r="C214" s="72" t="s">
        <v>257</v>
      </c>
      <c r="D214" s="151"/>
      <c r="E214" s="40"/>
      <c r="F214" s="40"/>
      <c r="G214" s="40"/>
      <c r="H214" s="40"/>
      <c r="I214" s="40"/>
      <c r="J214" s="41"/>
      <c r="K214" s="41"/>
      <c r="L214" s="41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2">
        <f t="shared" si="55"/>
        <v>0</v>
      </c>
      <c r="AC214" s="42">
        <f t="shared" si="55"/>
        <v>0</v>
      </c>
      <c r="AD214" s="42">
        <f t="shared" si="55"/>
        <v>0</v>
      </c>
      <c r="AE214" s="42">
        <f t="shared" si="55"/>
        <v>0</v>
      </c>
      <c r="AF214" s="42">
        <f t="shared" si="55"/>
        <v>0</v>
      </c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</row>
    <row r="215" spans="1:67" s="44" customFormat="1" ht="20.25" customHeight="1" x14ac:dyDescent="0.25">
      <c r="A215" s="51"/>
      <c r="B215" s="86"/>
      <c r="C215" s="72" t="s">
        <v>258</v>
      </c>
      <c r="D215" s="151"/>
      <c r="E215" s="40"/>
      <c r="F215" s="40"/>
      <c r="G215" s="40"/>
      <c r="H215" s="40"/>
      <c r="I215" s="40"/>
      <c r="J215" s="41"/>
      <c r="K215" s="41"/>
      <c r="L215" s="41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2">
        <f t="shared" si="55"/>
        <v>0</v>
      </c>
      <c r="AC215" s="42">
        <f t="shared" si="55"/>
        <v>0</v>
      </c>
      <c r="AD215" s="42">
        <f t="shared" si="55"/>
        <v>0</v>
      </c>
      <c r="AE215" s="42">
        <f t="shared" si="55"/>
        <v>0</v>
      </c>
      <c r="AF215" s="42">
        <f t="shared" si="55"/>
        <v>0</v>
      </c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</row>
    <row r="216" spans="1:67" s="44" customFormat="1" ht="20.25" customHeight="1" x14ac:dyDescent="0.25">
      <c r="A216" s="51"/>
      <c r="B216" s="86"/>
      <c r="C216" s="72" t="s">
        <v>259</v>
      </c>
      <c r="D216" s="151"/>
      <c r="E216" s="40"/>
      <c r="F216" s="40"/>
      <c r="G216" s="40"/>
      <c r="H216" s="40"/>
      <c r="I216" s="40"/>
      <c r="J216" s="41"/>
      <c r="K216" s="41"/>
      <c r="L216" s="41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2">
        <f t="shared" si="55"/>
        <v>0</v>
      </c>
      <c r="AC216" s="42">
        <f t="shared" si="55"/>
        <v>0</v>
      </c>
      <c r="AD216" s="42">
        <f t="shared" si="55"/>
        <v>0</v>
      </c>
      <c r="AE216" s="42">
        <f t="shared" si="55"/>
        <v>0</v>
      </c>
      <c r="AF216" s="42">
        <f t="shared" si="55"/>
        <v>0</v>
      </c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</row>
    <row r="217" spans="1:67" s="44" customFormat="1" ht="20.25" customHeight="1" x14ac:dyDescent="0.25">
      <c r="A217" s="51"/>
      <c r="B217" s="86"/>
      <c r="C217" s="72" t="s">
        <v>54</v>
      </c>
      <c r="D217" s="156"/>
      <c r="E217" s="40"/>
      <c r="F217" s="40"/>
      <c r="G217" s="40"/>
      <c r="H217" s="40"/>
      <c r="I217" s="40"/>
      <c r="J217" s="41"/>
      <c r="K217" s="41"/>
      <c r="L217" s="41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2">
        <f t="shared" si="55"/>
        <v>0</v>
      </c>
      <c r="AC217" s="42">
        <f t="shared" si="55"/>
        <v>60000</v>
      </c>
      <c r="AD217" s="42">
        <f t="shared" si="55"/>
        <v>0</v>
      </c>
      <c r="AE217" s="42">
        <f t="shared" si="55"/>
        <v>60000</v>
      </c>
      <c r="AF217" s="42">
        <f t="shared" si="55"/>
        <v>60000</v>
      </c>
      <c r="AG217" s="43"/>
      <c r="AH217" s="43">
        <v>30000</v>
      </c>
      <c r="AI217" s="43"/>
      <c r="AJ217" s="43">
        <v>30000</v>
      </c>
      <c r="AK217" s="43">
        <v>30000</v>
      </c>
      <c r="AL217" s="43"/>
      <c r="AM217" s="43">
        <v>30000</v>
      </c>
      <c r="AN217" s="43"/>
      <c r="AO217" s="43">
        <v>30000</v>
      </c>
      <c r="AP217" s="43">
        <v>30000</v>
      </c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</row>
    <row r="218" spans="1:67" s="2" customFormat="1" ht="25.5" customHeight="1" x14ac:dyDescent="0.2">
      <c r="A218" s="1"/>
      <c r="B218" s="70" t="s">
        <v>260</v>
      </c>
      <c r="C218" s="31" t="s">
        <v>261</v>
      </c>
      <c r="D218" s="75">
        <v>320</v>
      </c>
      <c r="E218" s="33"/>
      <c r="F218" s="33"/>
      <c r="G218" s="33"/>
      <c r="H218" s="33"/>
      <c r="I218" s="33"/>
      <c r="J218" s="34"/>
      <c r="K218" s="34"/>
      <c r="L218" s="34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>
        <f t="shared" si="55"/>
        <v>0</v>
      </c>
      <c r="AC218" s="33">
        <f t="shared" si="55"/>
        <v>0</v>
      </c>
      <c r="AD218" s="33">
        <f t="shared" si="55"/>
        <v>0</v>
      </c>
      <c r="AE218" s="33">
        <f t="shared" si="55"/>
        <v>0</v>
      </c>
      <c r="AF218" s="33">
        <f t="shared" si="55"/>
        <v>0</v>
      </c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</row>
    <row r="219" spans="1:67" s="2" customFormat="1" ht="25.5" customHeight="1" x14ac:dyDescent="0.2">
      <c r="A219" s="1"/>
      <c r="B219" s="70" t="s">
        <v>262</v>
      </c>
      <c r="C219" s="31" t="s">
        <v>263</v>
      </c>
      <c r="D219" s="75">
        <v>330</v>
      </c>
      <c r="E219" s="33"/>
      <c r="F219" s="33"/>
      <c r="G219" s="33"/>
      <c r="H219" s="33"/>
      <c r="I219" s="33"/>
      <c r="J219" s="34"/>
      <c r="K219" s="34"/>
      <c r="L219" s="34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>
        <f t="shared" si="55"/>
        <v>0</v>
      </c>
      <c r="AC219" s="33">
        <f t="shared" si="55"/>
        <v>0</v>
      </c>
      <c r="AD219" s="33">
        <f t="shared" si="55"/>
        <v>0</v>
      </c>
      <c r="AE219" s="33">
        <f t="shared" si="55"/>
        <v>0</v>
      </c>
      <c r="AF219" s="33">
        <f t="shared" si="55"/>
        <v>0</v>
      </c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</row>
    <row r="220" spans="1:67" s="2" customFormat="1" ht="25.5" customHeight="1" x14ac:dyDescent="0.2">
      <c r="A220" s="1"/>
      <c r="B220" s="70" t="s">
        <v>264</v>
      </c>
      <c r="C220" s="31" t="s">
        <v>265</v>
      </c>
      <c r="D220" s="155">
        <v>340</v>
      </c>
      <c r="E220" s="33">
        <f>SUM(E221:E236)</f>
        <v>0</v>
      </c>
      <c r="F220" s="33">
        <f t="shared" ref="F220:BO220" si="56">SUM(F221:F236)</f>
        <v>0</v>
      </c>
      <c r="G220" s="33">
        <f t="shared" si="56"/>
        <v>0</v>
      </c>
      <c r="H220" s="33">
        <f t="shared" si="56"/>
        <v>0</v>
      </c>
      <c r="I220" s="33">
        <f t="shared" si="56"/>
        <v>0</v>
      </c>
      <c r="J220" s="34">
        <f t="shared" si="56"/>
        <v>897900.84</v>
      </c>
      <c r="K220" s="34">
        <f t="shared" si="56"/>
        <v>21254.69</v>
      </c>
      <c r="L220" s="34">
        <f t="shared" si="56"/>
        <v>2559197.9900000002</v>
      </c>
      <c r="M220" s="33">
        <f t="shared" si="56"/>
        <v>0</v>
      </c>
      <c r="N220" s="33">
        <f t="shared" si="56"/>
        <v>0</v>
      </c>
      <c r="O220" s="33">
        <f t="shared" si="56"/>
        <v>65872.14</v>
      </c>
      <c r="P220" s="33">
        <f t="shared" si="56"/>
        <v>0</v>
      </c>
      <c r="Q220" s="33">
        <f t="shared" si="56"/>
        <v>0</v>
      </c>
      <c r="R220" s="33">
        <f t="shared" si="56"/>
        <v>1085100</v>
      </c>
      <c r="S220" s="33">
        <f>SUM(S221:S236)</f>
        <v>1562811.57</v>
      </c>
      <c r="T220" s="33">
        <f t="shared" si="56"/>
        <v>0</v>
      </c>
      <c r="U220" s="33">
        <f t="shared" si="56"/>
        <v>1562811.57</v>
      </c>
      <c r="V220" s="33">
        <f t="shared" si="56"/>
        <v>1562811.57</v>
      </c>
      <c r="W220" s="33">
        <f t="shared" si="56"/>
        <v>60400</v>
      </c>
      <c r="X220" s="33">
        <f>SUM(X221:X236)</f>
        <v>78533.070000000007</v>
      </c>
      <c r="Y220" s="33">
        <f t="shared" si="56"/>
        <v>0</v>
      </c>
      <c r="Z220" s="33">
        <f t="shared" si="56"/>
        <v>78533.070000000007</v>
      </c>
      <c r="AA220" s="33">
        <f t="shared" si="56"/>
        <v>78533.070000000007</v>
      </c>
      <c r="AB220" s="33">
        <f t="shared" si="56"/>
        <v>2559100</v>
      </c>
      <c r="AC220" s="33">
        <f t="shared" si="56"/>
        <v>2899056.42</v>
      </c>
      <c r="AD220" s="33">
        <f t="shared" si="56"/>
        <v>0</v>
      </c>
      <c r="AE220" s="33">
        <f t="shared" si="56"/>
        <v>2902802.21</v>
      </c>
      <c r="AF220" s="33">
        <f t="shared" si="56"/>
        <v>2929755.55</v>
      </c>
      <c r="AG220" s="35">
        <f t="shared" si="56"/>
        <v>2546600</v>
      </c>
      <c r="AH220" s="35">
        <f>SUM(AH221:AH236)</f>
        <v>2745056.42</v>
      </c>
      <c r="AI220" s="35">
        <f t="shared" si="56"/>
        <v>0</v>
      </c>
      <c r="AJ220" s="35">
        <f t="shared" si="56"/>
        <v>2749152.21</v>
      </c>
      <c r="AK220" s="35">
        <f t="shared" si="56"/>
        <v>2776105.55</v>
      </c>
      <c r="AL220" s="35">
        <f t="shared" si="56"/>
        <v>12500</v>
      </c>
      <c r="AM220" s="35">
        <f>SUM(AM221:AM236)</f>
        <v>0</v>
      </c>
      <c r="AN220" s="35">
        <f t="shared" si="56"/>
        <v>0</v>
      </c>
      <c r="AO220" s="35">
        <f t="shared" si="56"/>
        <v>0</v>
      </c>
      <c r="AP220" s="35">
        <f t="shared" si="56"/>
        <v>0</v>
      </c>
      <c r="AQ220" s="35">
        <f t="shared" si="56"/>
        <v>0</v>
      </c>
      <c r="AR220" s="35">
        <f>SUM(AR221:AR236)</f>
        <v>0</v>
      </c>
      <c r="AS220" s="35">
        <f t="shared" si="56"/>
        <v>0</v>
      </c>
      <c r="AT220" s="35">
        <f t="shared" si="56"/>
        <v>0</v>
      </c>
      <c r="AU220" s="35">
        <f t="shared" si="56"/>
        <v>0</v>
      </c>
      <c r="AV220" s="35">
        <f t="shared" si="56"/>
        <v>0</v>
      </c>
      <c r="AW220" s="35">
        <f t="shared" si="56"/>
        <v>154000</v>
      </c>
      <c r="AX220" s="35">
        <f t="shared" si="56"/>
        <v>0</v>
      </c>
      <c r="AY220" s="35">
        <f t="shared" si="56"/>
        <v>153650</v>
      </c>
      <c r="AZ220" s="35">
        <f t="shared" si="56"/>
        <v>153650</v>
      </c>
      <c r="BA220" s="35">
        <f t="shared" si="56"/>
        <v>0</v>
      </c>
      <c r="BB220" s="35">
        <f t="shared" si="56"/>
        <v>0</v>
      </c>
      <c r="BC220" s="35">
        <f t="shared" si="56"/>
        <v>0</v>
      </c>
      <c r="BD220" s="35">
        <f t="shared" si="56"/>
        <v>0</v>
      </c>
      <c r="BE220" s="35">
        <f t="shared" si="56"/>
        <v>0</v>
      </c>
      <c r="BF220" s="35">
        <f t="shared" si="56"/>
        <v>0</v>
      </c>
      <c r="BG220" s="35">
        <f t="shared" si="56"/>
        <v>0</v>
      </c>
      <c r="BH220" s="35">
        <f t="shared" si="56"/>
        <v>0</v>
      </c>
      <c r="BI220" s="35">
        <f t="shared" si="56"/>
        <v>0</v>
      </c>
      <c r="BJ220" s="35">
        <f t="shared" si="56"/>
        <v>0</v>
      </c>
      <c r="BK220" s="35">
        <f t="shared" si="56"/>
        <v>0</v>
      </c>
      <c r="BL220" s="35">
        <f t="shared" si="56"/>
        <v>0</v>
      </c>
      <c r="BM220" s="35">
        <f t="shared" si="56"/>
        <v>0</v>
      </c>
      <c r="BN220" s="35">
        <f t="shared" si="56"/>
        <v>0</v>
      </c>
      <c r="BO220" s="35">
        <f t="shared" si="56"/>
        <v>0</v>
      </c>
    </row>
    <row r="221" spans="1:67" s="44" customFormat="1" ht="31.5" x14ac:dyDescent="0.25">
      <c r="A221" s="51"/>
      <c r="B221" s="86"/>
      <c r="C221" s="72" t="s">
        <v>266</v>
      </c>
      <c r="D221" s="155"/>
      <c r="E221" s="40"/>
      <c r="F221" s="40"/>
      <c r="G221" s="40"/>
      <c r="H221" s="40"/>
      <c r="I221" s="40"/>
      <c r="J221" s="41"/>
      <c r="K221" s="41"/>
      <c r="L221" s="41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2">
        <f>AG221+AL221+AQ221+AV221+BA221+BF221+BK221</f>
        <v>0</v>
      </c>
      <c r="AC221" s="42">
        <f>AH221+AM221+AR221+AW221+BB221+BG221+BL221</f>
        <v>0</v>
      </c>
      <c r="AD221" s="42">
        <f>AI221+AN221+AS221+AX221+BC221+BH221+BM221</f>
        <v>0</v>
      </c>
      <c r="AE221" s="42">
        <f>AJ221+AO221+AT221+AY221+BD221+BI221+BN221</f>
        <v>0</v>
      </c>
      <c r="AF221" s="42">
        <f>AK221+AP221+AU221+AZ221+BE221+BJ221+BO221</f>
        <v>0</v>
      </c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</row>
    <row r="222" spans="1:67" s="44" customFormat="1" ht="31.5" x14ac:dyDescent="0.25">
      <c r="A222" s="51"/>
      <c r="B222" s="86"/>
      <c r="C222" s="72" t="s">
        <v>267</v>
      </c>
      <c r="D222" s="155"/>
      <c r="E222" s="40"/>
      <c r="F222" s="40"/>
      <c r="G222" s="40"/>
      <c r="H222" s="40"/>
      <c r="I222" s="40"/>
      <c r="J222" s="41"/>
      <c r="K222" s="41">
        <v>15000</v>
      </c>
      <c r="L222" s="41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>
        <v>10000</v>
      </c>
      <c r="X222" s="40">
        <v>15000</v>
      </c>
      <c r="Y222" s="40"/>
      <c r="Z222" s="40">
        <v>15000</v>
      </c>
      <c r="AA222" s="40">
        <v>15000</v>
      </c>
      <c r="AB222" s="42">
        <f t="shared" ref="AB222:AF237" si="57">AG222+AL222+AQ222+AV222+BA222+BF222+BK222</f>
        <v>0</v>
      </c>
      <c r="AC222" s="42">
        <f t="shared" si="57"/>
        <v>0</v>
      </c>
      <c r="AD222" s="42">
        <f t="shared" si="57"/>
        <v>0</v>
      </c>
      <c r="AE222" s="42">
        <f t="shared" si="57"/>
        <v>0</v>
      </c>
      <c r="AF222" s="42">
        <f t="shared" si="57"/>
        <v>0</v>
      </c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</row>
    <row r="223" spans="1:67" s="44" customFormat="1" ht="31.5" x14ac:dyDescent="0.25">
      <c r="A223" s="51"/>
      <c r="B223" s="86"/>
      <c r="C223" s="72" t="s">
        <v>268</v>
      </c>
      <c r="D223" s="155"/>
      <c r="E223" s="40"/>
      <c r="F223" s="40"/>
      <c r="G223" s="40"/>
      <c r="H223" s="40"/>
      <c r="I223" s="40"/>
      <c r="J223" s="41"/>
      <c r="K223" s="41"/>
      <c r="L223" s="41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>
        <v>40400</v>
      </c>
      <c r="X223" s="40">
        <v>46928.25</v>
      </c>
      <c r="Y223" s="40"/>
      <c r="Z223" s="40">
        <v>46928.25</v>
      </c>
      <c r="AA223" s="40">
        <v>46928.25</v>
      </c>
      <c r="AB223" s="42">
        <f t="shared" si="57"/>
        <v>0</v>
      </c>
      <c r="AC223" s="42">
        <f t="shared" si="57"/>
        <v>0</v>
      </c>
      <c r="AD223" s="42">
        <f t="shared" si="57"/>
        <v>0</v>
      </c>
      <c r="AE223" s="42">
        <f t="shared" si="57"/>
        <v>13000</v>
      </c>
      <c r="AF223" s="42">
        <f t="shared" si="57"/>
        <v>13000</v>
      </c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>
        <v>13000</v>
      </c>
      <c r="AZ223" s="43">
        <v>13000</v>
      </c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</row>
    <row r="224" spans="1:67" s="44" customFormat="1" ht="47.25" x14ac:dyDescent="0.25">
      <c r="A224" s="51"/>
      <c r="B224" s="86"/>
      <c r="C224" s="72" t="s">
        <v>269</v>
      </c>
      <c r="D224" s="155"/>
      <c r="E224" s="40"/>
      <c r="F224" s="40"/>
      <c r="G224" s="40"/>
      <c r="H224" s="40"/>
      <c r="I224" s="40"/>
      <c r="J224" s="41"/>
      <c r="K224" s="41"/>
      <c r="L224" s="41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2">
        <f t="shared" si="57"/>
        <v>0</v>
      </c>
      <c r="AC224" s="42">
        <f t="shared" si="57"/>
        <v>0</v>
      </c>
      <c r="AD224" s="42">
        <f t="shared" si="57"/>
        <v>0</v>
      </c>
      <c r="AE224" s="42">
        <f t="shared" si="57"/>
        <v>0</v>
      </c>
      <c r="AF224" s="42">
        <f t="shared" si="57"/>
        <v>0</v>
      </c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</row>
    <row r="225" spans="1:67" s="44" customFormat="1" ht="20.25" customHeight="1" x14ac:dyDescent="0.25">
      <c r="A225" s="51"/>
      <c r="B225" s="86"/>
      <c r="C225" s="72" t="s">
        <v>270</v>
      </c>
      <c r="D225" s="155"/>
      <c r="E225" s="40"/>
      <c r="F225" s="40"/>
      <c r="G225" s="40"/>
      <c r="H225" s="40"/>
      <c r="I225" s="40"/>
      <c r="J225" s="41">
        <v>19800</v>
      </c>
      <c r="K225" s="41"/>
      <c r="L225" s="41">
        <v>12595</v>
      </c>
      <c r="M225" s="40"/>
      <c r="N225" s="40"/>
      <c r="O225" s="40"/>
      <c r="P225" s="40"/>
      <c r="Q225" s="40"/>
      <c r="R225" s="40">
        <v>45700</v>
      </c>
      <c r="S225" s="40">
        <v>63100</v>
      </c>
      <c r="T225" s="40"/>
      <c r="U225" s="40">
        <v>63100</v>
      </c>
      <c r="V225" s="40">
        <v>63100</v>
      </c>
      <c r="W225" s="40"/>
      <c r="X225" s="40"/>
      <c r="Y225" s="40"/>
      <c r="Z225" s="40"/>
      <c r="AA225" s="40"/>
      <c r="AB225" s="42">
        <f t="shared" si="57"/>
        <v>12500</v>
      </c>
      <c r="AC225" s="42">
        <f t="shared" si="57"/>
        <v>0</v>
      </c>
      <c r="AD225" s="42">
        <f t="shared" si="57"/>
        <v>0</v>
      </c>
      <c r="AE225" s="42">
        <f t="shared" si="57"/>
        <v>0</v>
      </c>
      <c r="AF225" s="42">
        <f t="shared" si="57"/>
        <v>0</v>
      </c>
      <c r="AG225" s="43"/>
      <c r="AH225" s="43"/>
      <c r="AI225" s="43"/>
      <c r="AJ225" s="43"/>
      <c r="AK225" s="43"/>
      <c r="AL225" s="43">
        <v>12500</v>
      </c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</row>
    <row r="226" spans="1:67" s="44" customFormat="1" ht="20.25" customHeight="1" x14ac:dyDescent="0.25">
      <c r="A226" s="51"/>
      <c r="B226" s="86"/>
      <c r="C226" s="72" t="s">
        <v>271</v>
      </c>
      <c r="D226" s="155"/>
      <c r="E226" s="40"/>
      <c r="F226" s="40"/>
      <c r="G226" s="40"/>
      <c r="H226" s="40"/>
      <c r="I226" s="40"/>
      <c r="J226" s="41"/>
      <c r="K226" s="41">
        <v>6254.69</v>
      </c>
      <c r="L226" s="41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>
        <v>10000</v>
      </c>
      <c r="X226" s="40">
        <v>16604.82</v>
      </c>
      <c r="Y226" s="40"/>
      <c r="Z226" s="40">
        <v>16604.82</v>
      </c>
      <c r="AA226" s="40">
        <v>16604.82</v>
      </c>
      <c r="AB226" s="42">
        <f t="shared" si="57"/>
        <v>0</v>
      </c>
      <c r="AC226" s="42">
        <f t="shared" si="57"/>
        <v>0</v>
      </c>
      <c r="AD226" s="42">
        <f t="shared" si="57"/>
        <v>0</v>
      </c>
      <c r="AE226" s="42">
        <f t="shared" si="57"/>
        <v>0</v>
      </c>
      <c r="AF226" s="42">
        <f t="shared" si="57"/>
        <v>0</v>
      </c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</row>
    <row r="227" spans="1:67" s="44" customFormat="1" ht="31.5" x14ac:dyDescent="0.25">
      <c r="A227" s="51"/>
      <c r="B227" s="86"/>
      <c r="C227" s="72" t="s">
        <v>272</v>
      </c>
      <c r="D227" s="155"/>
      <c r="E227" s="40"/>
      <c r="F227" s="40"/>
      <c r="G227" s="40"/>
      <c r="H227" s="40"/>
      <c r="I227" s="40"/>
      <c r="J227" s="41"/>
      <c r="K227" s="41"/>
      <c r="L227" s="41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2">
        <f t="shared" si="57"/>
        <v>0</v>
      </c>
      <c r="AC227" s="42">
        <f t="shared" si="57"/>
        <v>0</v>
      </c>
      <c r="AD227" s="42">
        <f t="shared" si="57"/>
        <v>0</v>
      </c>
      <c r="AE227" s="42">
        <f t="shared" si="57"/>
        <v>0</v>
      </c>
      <c r="AF227" s="42">
        <f t="shared" si="57"/>
        <v>0</v>
      </c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</row>
    <row r="228" spans="1:67" s="44" customFormat="1" ht="20.25" customHeight="1" x14ac:dyDescent="0.25">
      <c r="A228" s="51"/>
      <c r="B228" s="86"/>
      <c r="C228" s="72" t="s">
        <v>273</v>
      </c>
      <c r="D228" s="155"/>
      <c r="E228" s="40"/>
      <c r="F228" s="40"/>
      <c r="G228" s="40"/>
      <c r="H228" s="40"/>
      <c r="I228" s="40"/>
      <c r="J228" s="41">
        <v>878100.84</v>
      </c>
      <c r="K228" s="41"/>
      <c r="L228" s="41">
        <v>2546602.9900000002</v>
      </c>
      <c r="M228" s="40"/>
      <c r="N228" s="40"/>
      <c r="O228" s="40">
        <v>65872.14</v>
      </c>
      <c r="P228" s="40"/>
      <c r="Q228" s="40"/>
      <c r="R228" s="40">
        <v>1039400</v>
      </c>
      <c r="S228" s="40">
        <v>1499711.57</v>
      </c>
      <c r="T228" s="40"/>
      <c r="U228" s="40">
        <v>1499711.57</v>
      </c>
      <c r="V228" s="40">
        <v>1499711.57</v>
      </c>
      <c r="W228" s="40"/>
      <c r="X228" s="40"/>
      <c r="Y228" s="40"/>
      <c r="Z228" s="40"/>
      <c r="AA228" s="40"/>
      <c r="AB228" s="42">
        <f t="shared" si="57"/>
        <v>2546600</v>
      </c>
      <c r="AC228" s="42">
        <f t="shared" si="57"/>
        <v>2725056.42</v>
      </c>
      <c r="AD228" s="42">
        <f t="shared" si="57"/>
        <v>0</v>
      </c>
      <c r="AE228" s="42">
        <f t="shared" si="57"/>
        <v>2729152.21</v>
      </c>
      <c r="AF228" s="42">
        <f t="shared" si="57"/>
        <v>2756105.55</v>
      </c>
      <c r="AG228" s="43">
        <v>2546600</v>
      </c>
      <c r="AH228" s="43">
        <f>2729152.21-13988.36+9892.57</f>
        <v>2725056.42</v>
      </c>
      <c r="AI228" s="43"/>
      <c r="AJ228" s="43">
        <v>2729152.21</v>
      </c>
      <c r="AK228" s="43">
        <v>2756105.55</v>
      </c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</row>
    <row r="229" spans="1:67" s="44" customFormat="1" ht="20.25" customHeight="1" x14ac:dyDescent="0.25">
      <c r="A229" s="51"/>
      <c r="B229" s="86"/>
      <c r="C229" s="72" t="s">
        <v>274</v>
      </c>
      <c r="D229" s="155"/>
      <c r="E229" s="40"/>
      <c r="F229" s="40"/>
      <c r="G229" s="40"/>
      <c r="H229" s="40"/>
      <c r="I229" s="40"/>
      <c r="J229" s="41"/>
      <c r="K229" s="41"/>
      <c r="L229" s="41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2">
        <f t="shared" si="57"/>
        <v>0</v>
      </c>
      <c r="AC229" s="42">
        <f t="shared" si="57"/>
        <v>20000</v>
      </c>
      <c r="AD229" s="42">
        <f t="shared" si="57"/>
        <v>0</v>
      </c>
      <c r="AE229" s="42">
        <f t="shared" si="57"/>
        <v>20000</v>
      </c>
      <c r="AF229" s="42">
        <f t="shared" si="57"/>
        <v>20000</v>
      </c>
      <c r="AG229" s="43"/>
      <c r="AH229" s="43">
        <v>20000</v>
      </c>
      <c r="AI229" s="43"/>
      <c r="AJ229" s="43">
        <v>20000</v>
      </c>
      <c r="AK229" s="43">
        <v>20000</v>
      </c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</row>
    <row r="230" spans="1:67" s="44" customFormat="1" ht="20.25" customHeight="1" x14ac:dyDescent="0.25">
      <c r="A230" s="51"/>
      <c r="B230" s="86"/>
      <c r="C230" s="72" t="s">
        <v>275</v>
      </c>
      <c r="D230" s="155"/>
      <c r="E230" s="40"/>
      <c r="F230" s="40"/>
      <c r="G230" s="40"/>
      <c r="H230" s="40"/>
      <c r="I230" s="40"/>
      <c r="J230" s="41"/>
      <c r="K230" s="41"/>
      <c r="L230" s="41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2">
        <f t="shared" si="57"/>
        <v>0</v>
      </c>
      <c r="AC230" s="42">
        <f t="shared" si="57"/>
        <v>0</v>
      </c>
      <c r="AD230" s="42">
        <f t="shared" si="57"/>
        <v>0</v>
      </c>
      <c r="AE230" s="42">
        <f t="shared" si="57"/>
        <v>0</v>
      </c>
      <c r="AF230" s="42">
        <f t="shared" si="57"/>
        <v>0</v>
      </c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</row>
    <row r="231" spans="1:67" s="44" customFormat="1" ht="20.25" customHeight="1" x14ac:dyDescent="0.25">
      <c r="A231" s="51"/>
      <c r="B231" s="86"/>
      <c r="C231" s="72" t="s">
        <v>276</v>
      </c>
      <c r="D231" s="155"/>
      <c r="E231" s="40"/>
      <c r="F231" s="40"/>
      <c r="G231" s="40"/>
      <c r="H231" s="40"/>
      <c r="I231" s="40"/>
      <c r="J231" s="41"/>
      <c r="K231" s="41"/>
      <c r="L231" s="41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2">
        <f t="shared" si="57"/>
        <v>0</v>
      </c>
      <c r="AC231" s="42">
        <f t="shared" si="57"/>
        <v>0</v>
      </c>
      <c r="AD231" s="42">
        <f t="shared" si="57"/>
        <v>0</v>
      </c>
      <c r="AE231" s="42">
        <f t="shared" si="57"/>
        <v>0</v>
      </c>
      <c r="AF231" s="42">
        <f t="shared" si="57"/>
        <v>0</v>
      </c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</row>
    <row r="232" spans="1:67" s="44" customFormat="1" ht="20.25" customHeight="1" x14ac:dyDescent="0.25">
      <c r="A232" s="51"/>
      <c r="B232" s="86"/>
      <c r="C232" s="72" t="s">
        <v>277</v>
      </c>
      <c r="D232" s="155"/>
      <c r="E232" s="40"/>
      <c r="F232" s="40"/>
      <c r="G232" s="40"/>
      <c r="H232" s="40"/>
      <c r="I232" s="40"/>
      <c r="J232" s="41"/>
      <c r="K232" s="41"/>
      <c r="L232" s="41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2">
        <f t="shared" si="57"/>
        <v>0</v>
      </c>
      <c r="AC232" s="42">
        <f t="shared" si="57"/>
        <v>0</v>
      </c>
      <c r="AD232" s="42">
        <f t="shared" si="57"/>
        <v>0</v>
      </c>
      <c r="AE232" s="42" t="s">
        <v>421</v>
      </c>
      <c r="AF232" s="42">
        <f t="shared" si="57"/>
        <v>0</v>
      </c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</row>
    <row r="233" spans="1:67" s="44" customFormat="1" ht="20.25" customHeight="1" x14ac:dyDescent="0.25">
      <c r="A233" s="51"/>
      <c r="B233" s="86"/>
      <c r="C233" s="72" t="s">
        <v>278</v>
      </c>
      <c r="D233" s="155"/>
      <c r="E233" s="40"/>
      <c r="F233" s="40"/>
      <c r="G233" s="40"/>
      <c r="H233" s="40"/>
      <c r="I233" s="40"/>
      <c r="J233" s="41"/>
      <c r="K233" s="41"/>
      <c r="L233" s="41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2">
        <f t="shared" si="57"/>
        <v>0</v>
      </c>
      <c r="AC233" s="42">
        <f t="shared" si="57"/>
        <v>0</v>
      </c>
      <c r="AD233" s="42">
        <f t="shared" si="57"/>
        <v>0</v>
      </c>
      <c r="AE233" s="42">
        <f t="shared" si="57"/>
        <v>0</v>
      </c>
      <c r="AF233" s="42">
        <f t="shared" si="57"/>
        <v>0</v>
      </c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</row>
    <row r="234" spans="1:67" s="44" customFormat="1" ht="20.25" customHeight="1" x14ac:dyDescent="0.25">
      <c r="A234" s="51"/>
      <c r="B234" s="86"/>
      <c r="C234" s="72" t="s">
        <v>279</v>
      </c>
      <c r="D234" s="155"/>
      <c r="E234" s="40"/>
      <c r="F234" s="40"/>
      <c r="G234" s="40"/>
      <c r="H234" s="40"/>
      <c r="I234" s="40"/>
      <c r="J234" s="41"/>
      <c r="K234" s="41"/>
      <c r="L234" s="41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2">
        <f t="shared" si="57"/>
        <v>0</v>
      </c>
      <c r="AC234" s="42">
        <f t="shared" si="57"/>
        <v>154000</v>
      </c>
      <c r="AD234" s="42">
        <f t="shared" si="57"/>
        <v>0</v>
      </c>
      <c r="AE234" s="42">
        <f t="shared" si="57"/>
        <v>137650</v>
      </c>
      <c r="AF234" s="42">
        <f t="shared" si="57"/>
        <v>137650</v>
      </c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>
        <f>200000-46000</f>
        <v>154000</v>
      </c>
      <c r="AX234" s="43"/>
      <c r="AY234" s="43">
        <v>137650</v>
      </c>
      <c r="AZ234" s="43">
        <v>137650</v>
      </c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</row>
    <row r="235" spans="1:67" s="44" customFormat="1" ht="31.5" x14ac:dyDescent="0.25">
      <c r="A235" s="51"/>
      <c r="B235" s="86"/>
      <c r="C235" s="72" t="s">
        <v>280</v>
      </c>
      <c r="D235" s="155"/>
      <c r="E235" s="40"/>
      <c r="F235" s="40"/>
      <c r="G235" s="40"/>
      <c r="H235" s="40"/>
      <c r="I235" s="40"/>
      <c r="J235" s="41"/>
      <c r="K235" s="41"/>
      <c r="L235" s="41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2">
        <f t="shared" si="57"/>
        <v>0</v>
      </c>
      <c r="AC235" s="42">
        <f t="shared" si="57"/>
        <v>0</v>
      </c>
      <c r="AD235" s="42">
        <f t="shared" si="57"/>
        <v>0</v>
      </c>
      <c r="AE235" s="42">
        <f t="shared" si="57"/>
        <v>0</v>
      </c>
      <c r="AF235" s="42">
        <f t="shared" si="57"/>
        <v>0</v>
      </c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</row>
    <row r="236" spans="1:67" s="44" customFormat="1" ht="20.25" customHeight="1" x14ac:dyDescent="0.25">
      <c r="A236" s="51"/>
      <c r="B236" s="86"/>
      <c r="C236" s="72" t="s">
        <v>54</v>
      </c>
      <c r="D236" s="155"/>
      <c r="E236" s="40"/>
      <c r="F236" s="40"/>
      <c r="G236" s="40"/>
      <c r="H236" s="40"/>
      <c r="I236" s="40"/>
      <c r="J236" s="41"/>
      <c r="K236" s="41"/>
      <c r="L236" s="41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2">
        <f t="shared" si="57"/>
        <v>0</v>
      </c>
      <c r="AC236" s="42">
        <f t="shared" si="57"/>
        <v>0</v>
      </c>
      <c r="AD236" s="42">
        <f t="shared" si="57"/>
        <v>0</v>
      </c>
      <c r="AE236" s="42">
        <f t="shared" si="57"/>
        <v>3000</v>
      </c>
      <c r="AF236" s="42">
        <f t="shared" si="57"/>
        <v>3000</v>
      </c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>
        <v>3000</v>
      </c>
      <c r="AZ236" s="43">
        <v>3000</v>
      </c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</row>
    <row r="237" spans="1:67" s="2" customFormat="1" ht="25.5" customHeight="1" x14ac:dyDescent="0.2">
      <c r="A237" s="1"/>
      <c r="B237" s="70" t="s">
        <v>281</v>
      </c>
      <c r="C237" s="31" t="s">
        <v>282</v>
      </c>
      <c r="D237" s="75">
        <v>350</v>
      </c>
      <c r="E237" s="33"/>
      <c r="F237" s="33"/>
      <c r="G237" s="33"/>
      <c r="H237" s="33"/>
      <c r="I237" s="33"/>
      <c r="J237" s="34"/>
      <c r="K237" s="34"/>
      <c r="L237" s="34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>
        <f t="shared" si="57"/>
        <v>0</v>
      </c>
      <c r="AC237" s="33">
        <f t="shared" si="57"/>
        <v>0</v>
      </c>
      <c r="AD237" s="33">
        <f t="shared" si="57"/>
        <v>0</v>
      </c>
      <c r="AE237" s="33">
        <f t="shared" si="57"/>
        <v>0</v>
      </c>
      <c r="AF237" s="33">
        <f t="shared" si="57"/>
        <v>0</v>
      </c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</row>
    <row r="239" spans="1:67" ht="30" customHeight="1" x14ac:dyDescent="0.2">
      <c r="C239" s="114" t="s">
        <v>283</v>
      </c>
    </row>
    <row r="240" spans="1:67" ht="30" customHeight="1" x14ac:dyDescent="0.2">
      <c r="C240" s="114" t="s">
        <v>284</v>
      </c>
    </row>
    <row r="241" spans="3:68" ht="30" customHeight="1" x14ac:dyDescent="0.2">
      <c r="C241" s="114" t="s">
        <v>285</v>
      </c>
    </row>
    <row r="242" spans="3:68" ht="30" customHeight="1" x14ac:dyDescent="0.2">
      <c r="C242" s="114" t="s">
        <v>286</v>
      </c>
    </row>
    <row r="243" spans="3:68" ht="30" customHeight="1" x14ac:dyDescent="0.2">
      <c r="C243" s="114" t="s">
        <v>287</v>
      </c>
    </row>
    <row r="244" spans="3:68" ht="30" customHeight="1" x14ac:dyDescent="0.2">
      <c r="C244" s="114" t="s">
        <v>288</v>
      </c>
    </row>
    <row r="245" spans="3:68" ht="30" customHeight="1" x14ac:dyDescent="0.2">
      <c r="C245" s="114" t="s">
        <v>289</v>
      </c>
    </row>
    <row r="246" spans="3:68" ht="30" customHeight="1" x14ac:dyDescent="0.2">
      <c r="C246" s="114" t="s">
        <v>290</v>
      </c>
      <c r="R246" s="115"/>
      <c r="S246" s="115"/>
      <c r="T246" s="115"/>
      <c r="U246" s="115"/>
      <c r="V246" s="112"/>
      <c r="W246" s="117"/>
      <c r="X246" s="113"/>
      <c r="Y246" s="115"/>
      <c r="AA246" s="112"/>
      <c r="AB246" s="117"/>
      <c r="AC246" s="113"/>
      <c r="AD246" s="113"/>
      <c r="AF246" s="112"/>
      <c r="AG246" s="117"/>
      <c r="AH246" s="113"/>
      <c r="AI246" s="113"/>
      <c r="AK246" s="112"/>
      <c r="AL246" s="117"/>
      <c r="AM246" s="113"/>
      <c r="AN246" s="113"/>
      <c r="AP246" s="112"/>
      <c r="AQ246" s="117"/>
      <c r="AR246" s="113"/>
      <c r="AS246" s="113"/>
      <c r="AU246" s="112"/>
      <c r="AV246" s="117"/>
      <c r="AW246" s="113"/>
      <c r="AX246" s="113"/>
      <c r="AZ246" s="112"/>
      <c r="BA246" s="117"/>
      <c r="BB246" s="113"/>
      <c r="BC246" s="113"/>
      <c r="BE246" s="112"/>
      <c r="BF246" s="117"/>
      <c r="BG246" s="113"/>
      <c r="BH246" s="113"/>
      <c r="BJ246" s="112"/>
      <c r="BK246" s="117"/>
      <c r="BL246" s="113"/>
      <c r="BM246" s="113"/>
      <c r="BO246" s="112"/>
      <c r="BP246" s="117"/>
    </row>
    <row r="247" spans="3:68" ht="30" customHeight="1" x14ac:dyDescent="0.2">
      <c r="C247" s="114" t="s">
        <v>291</v>
      </c>
    </row>
  </sheetData>
  <sheetProtection algorithmName="SHA-512" hashValue="F61u+JMRs9BqYtqtbeNsJPbZaTW/wwwi/gzAhy/RaXFwZ+K6BMMklJ3kbqa1I14XjALU0rF0QkNEFfxqQAZD+A==" saltValue="BRGrbQCgs/c3XdjCfOOY0A==" spinCount="100000" sheet="1" formatCells="0" formatColumns="0" formatRows="0" insertColumns="0" insertRows="0" insertHyperlinks="0" deleteColumns="0" deleteRows="0" sort="0" autoFilter="0" pivotTables="0"/>
  <mergeCells count="116">
    <mergeCell ref="B3:B7"/>
    <mergeCell ref="C3:C7"/>
    <mergeCell ref="D3:D7"/>
    <mergeCell ref="E3:G4"/>
    <mergeCell ref="H3:I5"/>
    <mergeCell ref="J3:L4"/>
    <mergeCell ref="E5:G5"/>
    <mergeCell ref="J5:L5"/>
    <mergeCell ref="E6:E7"/>
    <mergeCell ref="F6:F7"/>
    <mergeCell ref="M5:O5"/>
    <mergeCell ref="R5:T5"/>
    <mergeCell ref="U5:V5"/>
    <mergeCell ref="W5:Y5"/>
    <mergeCell ref="Z5:AA5"/>
    <mergeCell ref="AB5:AD5"/>
    <mergeCell ref="BA3:BE4"/>
    <mergeCell ref="BF3:BJ4"/>
    <mergeCell ref="BK3:BO4"/>
    <mergeCell ref="P4:Q5"/>
    <mergeCell ref="R4:V4"/>
    <mergeCell ref="W4:AA4"/>
    <mergeCell ref="AB4:AF4"/>
    <mergeCell ref="AE5:AF5"/>
    <mergeCell ref="AG5:AI5"/>
    <mergeCell ref="AJ5:AK5"/>
    <mergeCell ref="M3:O4"/>
    <mergeCell ref="P3:AF3"/>
    <mergeCell ref="AG3:AK4"/>
    <mergeCell ref="AL3:AP4"/>
    <mergeCell ref="AQ3:AU4"/>
    <mergeCell ref="AV3:AZ4"/>
    <mergeCell ref="BA5:BC5"/>
    <mergeCell ref="BD5:BE5"/>
    <mergeCell ref="BF5:BH5"/>
    <mergeCell ref="BI5:BJ5"/>
    <mergeCell ref="BK5:BM5"/>
    <mergeCell ref="BN5:BO5"/>
    <mergeCell ref="AL5:AN5"/>
    <mergeCell ref="AO5:AP5"/>
    <mergeCell ref="AQ5:AS5"/>
    <mergeCell ref="AT5:AU5"/>
    <mergeCell ref="AV5:AX5"/>
    <mergeCell ref="AY5:AZ5"/>
    <mergeCell ref="P6:P7"/>
    <mergeCell ref="Q6:Q7"/>
    <mergeCell ref="R6:R7"/>
    <mergeCell ref="S6:S7"/>
    <mergeCell ref="T6:T7"/>
    <mergeCell ref="U6:U7"/>
    <mergeCell ref="G6:G7"/>
    <mergeCell ref="H6:H7"/>
    <mergeCell ref="I6:I7"/>
    <mergeCell ref="M6:M7"/>
    <mergeCell ref="N6:N7"/>
    <mergeCell ref="O6:O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BL6:BL7"/>
    <mergeCell ref="BM6:BM7"/>
    <mergeCell ref="BN6:BN7"/>
    <mergeCell ref="BO6:BO7"/>
    <mergeCell ref="D12:D13"/>
    <mergeCell ref="D14:D19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D119:D164"/>
    <mergeCell ref="D165:D168"/>
    <mergeCell ref="D169:D174"/>
    <mergeCell ref="D177:D184"/>
    <mergeCell ref="D194:D217"/>
    <mergeCell ref="D220:D236"/>
    <mergeCell ref="D21:D23"/>
    <mergeCell ref="D24:D27"/>
    <mergeCell ref="D29:D35"/>
    <mergeCell ref="D36:D40"/>
    <mergeCell ref="D41:D52"/>
    <mergeCell ref="D54:D118"/>
  </mergeCells>
  <pageMargins left="0" right="0" top="0" bottom="0" header="0" footer="0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2021</vt:lpstr>
      <vt:lpstr>2022</vt:lpstr>
      <vt:lpstr>Лист2</vt:lpstr>
      <vt:lpstr>'2021'!Заголовки_для_печати</vt:lpstr>
      <vt:lpstr>'2022'!Заголовки_для_печати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</dc:creator>
  <cp:lastModifiedBy>User</cp:lastModifiedBy>
  <dcterms:created xsi:type="dcterms:W3CDTF">2023-02-10T09:04:31Z</dcterms:created>
  <dcterms:modified xsi:type="dcterms:W3CDTF">2023-02-16T06:57:01Z</dcterms:modified>
</cp:coreProperties>
</file>